
<file path=[Content_Types].xml><?xml version="1.0" encoding="utf-8"?>
<Types xmlns="http://schemas.openxmlformats.org/package/2006/content-types">
  <Default Extension="emf" ContentType="image/x-emf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drawings/drawing9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2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4.xml" ContentType="application/vnd.openxmlformats-officedocument.drawing+xml"/>
  <Override PartName="/xl/charts/chart2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drawings/drawing15.xml" ContentType="application/vnd.openxmlformats-officedocument.drawing+xml"/>
  <Override PartName="/xl/charts/chartEx2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drawings/drawing16.xml" ContentType="application/vnd.openxmlformats-officedocument.drawing+xml"/>
  <Override PartName="/xl/charts/chart29.xml" ContentType="application/vnd.openxmlformats-officedocument.drawingml.chart+xml"/>
  <Override PartName="/xl/drawings/drawing17.xml" ContentType="application/vnd.openxmlformats-officedocument.drawing+xml"/>
  <Override PartName="/xl/charts/chart3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8.xml" ContentType="application/vnd.openxmlformats-officedocument.drawing+xml"/>
  <Override PartName="/xl/charts/chartEx3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19.xml" ContentType="application/vnd.openxmlformats-officedocument.drawing+xml"/>
  <Override PartName="/xl/charts/chart3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0.xml" ContentType="application/vnd.openxmlformats-officedocument.drawing+xml"/>
  <Override PartName="/xl/charts/chart3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3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3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3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3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1.xml" ContentType="application/vnd.openxmlformats-officedocument.drawing+xml"/>
  <Override PartName="/xl/webextensions/webextension1.xml" ContentType="application/vnd.ms-office.webextension+xml"/>
  <Override PartName="/xl/drawings/drawing22.xml" ContentType="application/vnd.openxmlformats-officedocument.drawing+xml"/>
  <Override PartName="/xl/charts/chart3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3.xml" ContentType="application/vnd.openxmlformats-officedocument.drawing+xml"/>
  <Override PartName="/xl/charts/chart3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3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4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4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4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4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4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4.xml" ContentType="application/vnd.openxmlformats-officedocument.drawing+xml"/>
  <Override PartName="/xl/charts/chart4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4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4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4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4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5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5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5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5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5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5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5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5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5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5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markpriadko15/Documents/Documents - Apple’s MacBook Pro/training materials/Presenting numbers/"/>
    </mc:Choice>
  </mc:AlternateContent>
  <xr:revisionPtr revIDLastSave="0" documentId="13_ncr:1_{656EC3AD-EB9B-1F4E-A457-9EA9320B3D38}" xr6:coauthVersionLast="47" xr6:coauthVersionMax="47" xr10:uidLastSave="{00000000-0000-0000-0000-000000000000}"/>
  <bookViews>
    <workbookView xWindow="0" yWindow="500" windowWidth="33600" windowHeight="19360" tabRatio="500" firstSheet="7" activeTab="8" xr2:uid="{00000000-000D-0000-FFFF-FFFF00000000}"/>
  </bookViews>
  <sheets>
    <sheet name="hospital births" sheetId="12" r:id="rId1"/>
    <sheet name="SASP VET participation" sheetId="11" r:id="rId2"/>
    <sheet name="SASP Reading" sheetId="1" r:id="rId3"/>
    <sheet name="SASP Writing" sheetId="2" r:id="rId4"/>
    <sheet name="SA Road Statistics" sheetId="3" r:id="rId5"/>
    <sheet name="road Stats alt" sheetId="9" r:id="rId6"/>
    <sheet name="casualty statistics" sheetId="4" r:id="rId7"/>
    <sheet name="casualty statistics alt" sheetId="5" r:id="rId8"/>
    <sheet name="Tufte shuttle" sheetId="8" r:id="rId9"/>
    <sheet name="Bubble chart" sheetId="31" r:id="rId10"/>
    <sheet name="Infrastructure backlog case" sheetId="30" r:id="rId11"/>
    <sheet name="Bar charts" sheetId="7" r:id="rId12"/>
    <sheet name="Pie Chart" sheetId="17" r:id="rId13"/>
    <sheet name="Box plot" sheetId="18" r:id="rId14"/>
    <sheet name="Waterfall manual" sheetId="15" r:id="rId15"/>
    <sheet name="Waterfall progress" sheetId="19" r:id="rId16"/>
    <sheet name="Waterfall automatic" sheetId="20" r:id="rId17"/>
    <sheet name="Timeline" sheetId="21" r:id="rId18"/>
    <sheet name="Gantt" sheetId="22" r:id="rId19"/>
    <sheet name="Financial roadmap" sheetId="29" r:id="rId20"/>
    <sheet name="Variance Graph" sheetId="32" r:id="rId21"/>
    <sheet name="Map" sheetId="23" r:id="rId22"/>
    <sheet name="Histogram" sheetId="24" r:id="rId23"/>
    <sheet name="Bullet survey" sheetId="25" r:id="rId24"/>
    <sheet name="Bullet finances" sheetId="26" r:id="rId25"/>
    <sheet name="Heatmap" sheetId="28" r:id="rId26"/>
    <sheet name="Control chart" sheetId="27" r:id="rId27"/>
  </sheets>
  <externalReferences>
    <externalReference r:id="rId28"/>
  </externalReferences>
  <definedNames>
    <definedName name="_xlchart.v1.0" hidden="1">'Pie Chart'!$B$3:$B$12</definedName>
    <definedName name="_xlchart.v1.1" hidden="1">'Pie Chart'!$C$3:$C$12</definedName>
    <definedName name="_xlchart.v1.10" hidden="1">'Waterfall automatic'!$B$6:$B$15</definedName>
    <definedName name="_xlchart.v1.11" hidden="1">'Waterfall automatic'!$C$6:$C$15</definedName>
    <definedName name="_xlchart.v1.2" hidden="1">'Box plot'!$B$5</definedName>
    <definedName name="_xlchart.v1.3" hidden="1">'Box plot'!$B$6:$B$28</definedName>
    <definedName name="_xlchart.v1.4" hidden="1">'Box plot'!$C$5</definedName>
    <definedName name="_xlchart.v1.5" hidden="1">'Box plot'!$C$6:$C$28</definedName>
    <definedName name="_xlchart.v1.6" hidden="1">'Box plot'!$D$5</definedName>
    <definedName name="_xlchart.v1.7" hidden="1">'Box plot'!$D$6:$D$28</definedName>
    <definedName name="_xlchart.v1.8" hidden="1">'Box plot'!$E$5</definedName>
    <definedName name="_xlchart.v1.9" hidden="1">'Box plot'!$E$6:$E$28</definedName>
  </definedNames>
  <calcPr calcId="191028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5" i="30" l="1"/>
  <c r="E36" i="30" s="1"/>
  <c r="E37" i="30" s="1"/>
  <c r="E38" i="30" s="1"/>
  <c r="E39" i="30" s="1"/>
  <c r="E40" i="30" s="1"/>
  <c r="E41" i="30" s="1"/>
  <c r="E42" i="30" s="1"/>
  <c r="E43" i="30" s="1"/>
  <c r="E44" i="30" s="1"/>
  <c r="E32" i="30"/>
  <c r="E33" i="30" s="1"/>
  <c r="D32" i="30"/>
  <c r="D33" i="30" s="1"/>
  <c r="D34" i="30" s="1"/>
  <c r="D35" i="30" s="1"/>
  <c r="D36" i="30" s="1"/>
  <c r="D37" i="30" s="1"/>
  <c r="D38" i="30" s="1"/>
  <c r="D39" i="30" s="1"/>
  <c r="D40" i="30" s="1"/>
  <c r="D41" i="30" s="1"/>
  <c r="D42" i="30" s="1"/>
  <c r="D43" i="30" s="1"/>
  <c r="D44" i="30" s="1"/>
  <c r="F4" i="30"/>
  <c r="C5" i="30" s="1"/>
  <c r="F5" i="30" s="1"/>
  <c r="C6" i="30" s="1"/>
  <c r="F6" i="30" s="1"/>
  <c r="C7" i="30" s="1"/>
  <c r="F7" i="30" s="1"/>
  <c r="C8" i="30" s="1"/>
  <c r="F8" i="30" s="1"/>
  <c r="C9" i="30" s="1"/>
  <c r="F9" i="30" s="1"/>
  <c r="C10" i="30" s="1"/>
  <c r="F10" i="30" s="1"/>
  <c r="C11" i="30" s="1"/>
  <c r="F11" i="30" s="1"/>
  <c r="C12" i="30" s="1"/>
  <c r="F12" i="30" s="1"/>
  <c r="C13" i="30" s="1"/>
  <c r="F13" i="30" s="1"/>
  <c r="C14" i="30" s="1"/>
  <c r="F14" i="30" s="1"/>
  <c r="C15" i="30" s="1"/>
  <c r="F15" i="30" s="1"/>
  <c r="C16" i="30" s="1"/>
  <c r="F16" i="30" s="1"/>
  <c r="C17" i="30" s="1"/>
  <c r="F17" i="30" s="1"/>
  <c r="C18" i="30" s="1"/>
  <c r="F18" i="30" s="1"/>
  <c r="C19" i="30" s="1"/>
  <c r="F19" i="30" s="1"/>
  <c r="C20" i="30" s="1"/>
  <c r="F20" i="30" s="1"/>
  <c r="C21" i="30" s="1"/>
  <c r="F21" i="30" s="1"/>
  <c r="C22" i="30" s="1"/>
  <c r="F22" i="30" s="1"/>
  <c r="C23" i="30" s="1"/>
  <c r="F23" i="30" s="1"/>
  <c r="C24" i="30" s="1"/>
  <c r="F24" i="30" s="1"/>
  <c r="C25" i="30" s="1"/>
  <c r="F25" i="30" s="1"/>
  <c r="C26" i="30" s="1"/>
  <c r="F26" i="30" s="1"/>
  <c r="C27" i="30" s="1"/>
  <c r="F27" i="30" s="1"/>
  <c r="C28" i="30" s="1"/>
  <c r="F28" i="30" s="1"/>
  <c r="C29" i="30" s="1"/>
  <c r="F29" i="30" s="1"/>
  <c r="C30" i="30" s="1"/>
  <c r="F30" i="30" s="1"/>
  <c r="C31" i="30" s="1"/>
  <c r="F31" i="30" s="1"/>
  <c r="C32" i="30" s="1"/>
  <c r="F32" i="30" s="1"/>
  <c r="C33" i="30" s="1"/>
  <c r="F33" i="30" s="1"/>
  <c r="W51" i="29"/>
  <c r="G51" i="29"/>
  <c r="A52" i="29" s="1"/>
  <c r="AC48" i="29"/>
  <c r="P48" i="29"/>
  <c r="AC46" i="29"/>
  <c r="P46" i="29"/>
  <c r="A46" i="29"/>
  <c r="AC44" i="29"/>
  <c r="P44" i="29"/>
  <c r="AC42" i="29"/>
  <c r="P42" i="29"/>
  <c r="AC40" i="29"/>
  <c r="P40" i="29"/>
  <c r="G40" i="29"/>
  <c r="AC38" i="29"/>
  <c r="P38" i="29"/>
  <c r="G38" i="29"/>
  <c r="AC36" i="29"/>
  <c r="P36" i="29"/>
  <c r="G36" i="29"/>
  <c r="A33" i="29"/>
  <c r="AC32" i="29"/>
  <c r="I32" i="29"/>
  <c r="AC29" i="29"/>
  <c r="P29" i="29"/>
  <c r="F29" i="29"/>
  <c r="AC27" i="29"/>
  <c r="P27" i="29"/>
  <c r="F27" i="29"/>
  <c r="L25" i="29"/>
  <c r="L23" i="29"/>
  <c r="AC21" i="29"/>
  <c r="P21" i="29"/>
  <c r="F21" i="29"/>
  <c r="AC19" i="29"/>
  <c r="P19" i="29"/>
  <c r="F19" i="29"/>
  <c r="AC17" i="29"/>
  <c r="A29" i="29" s="1"/>
  <c r="P17" i="29"/>
  <c r="F17" i="29"/>
  <c r="AC15" i="29"/>
  <c r="F15" i="29"/>
  <c r="AJ13" i="29"/>
  <c r="W11" i="29"/>
  <c r="X9" i="29"/>
  <c r="A15" i="29" s="1"/>
  <c r="J7" i="29"/>
  <c r="J5" i="29"/>
  <c r="C34" i="30" l="1"/>
  <c r="F34" i="30" s="1"/>
  <c r="I33" i="30"/>
  <c r="H33" i="30"/>
  <c r="G33" i="30"/>
  <c r="D5" i="26"/>
  <c r="C5" i="26"/>
  <c r="B5" i="26"/>
  <c r="Q58" i="24"/>
  <c r="F58" i="24"/>
  <c r="F59" i="24" s="1"/>
  <c r="E58" i="24"/>
  <c r="G58" i="24" s="1"/>
  <c r="Q57" i="24"/>
  <c r="F57" i="24"/>
  <c r="E57" i="24"/>
  <c r="G57" i="24" s="1"/>
  <c r="Q56" i="24"/>
  <c r="F56" i="24"/>
  <c r="E56" i="24"/>
  <c r="G56" i="24" s="1"/>
  <c r="Q55" i="24"/>
  <c r="F55" i="24"/>
  <c r="E55" i="24"/>
  <c r="G55" i="24" s="1"/>
  <c r="Q54" i="24"/>
  <c r="F54" i="24"/>
  <c r="E54" i="24"/>
  <c r="G54" i="24" s="1"/>
  <c r="Q53" i="24"/>
  <c r="F53" i="24"/>
  <c r="E53" i="24"/>
  <c r="G53" i="24" s="1"/>
  <c r="Q52" i="24"/>
  <c r="F52" i="24"/>
  <c r="E52" i="24"/>
  <c r="G52" i="24" s="1"/>
  <c r="Q51" i="24"/>
  <c r="F51" i="24"/>
  <c r="E51" i="24"/>
  <c r="G51" i="24" s="1"/>
  <c r="Q50" i="24"/>
  <c r="F50" i="24"/>
  <c r="E50" i="24"/>
  <c r="G50" i="24" s="1"/>
  <c r="Q49" i="24"/>
  <c r="F49" i="24"/>
  <c r="E49" i="24"/>
  <c r="G49" i="24" s="1"/>
  <c r="Q48" i="24"/>
  <c r="F48" i="24"/>
  <c r="E48" i="24"/>
  <c r="G48" i="24" s="1"/>
  <c r="Q47" i="24"/>
  <c r="F47" i="24"/>
  <c r="E47" i="24"/>
  <c r="G47" i="24" s="1"/>
  <c r="Q46" i="24"/>
  <c r="F46" i="24"/>
  <c r="E46" i="24"/>
  <c r="G46" i="24" s="1"/>
  <c r="Q45" i="24"/>
  <c r="F45" i="24"/>
  <c r="E45" i="24"/>
  <c r="G45" i="24" s="1"/>
  <c r="Q44" i="24"/>
  <c r="F44" i="24"/>
  <c r="E44" i="24"/>
  <c r="G44" i="24" s="1"/>
  <c r="Q43" i="24"/>
  <c r="F43" i="24"/>
  <c r="E43" i="24"/>
  <c r="G43" i="24" s="1"/>
  <c r="Q42" i="24"/>
  <c r="F42" i="24"/>
  <c r="E42" i="24"/>
  <c r="G42" i="24" s="1"/>
  <c r="Q41" i="24"/>
  <c r="F41" i="24"/>
  <c r="E41" i="24"/>
  <c r="G41" i="24" s="1"/>
  <c r="Q40" i="24"/>
  <c r="F40" i="24"/>
  <c r="E40" i="24"/>
  <c r="G40" i="24" s="1"/>
  <c r="Q39" i="24"/>
  <c r="F39" i="24"/>
  <c r="E39" i="24"/>
  <c r="G39" i="24" s="1"/>
  <c r="Q38" i="24"/>
  <c r="F38" i="24"/>
  <c r="E38" i="24"/>
  <c r="G38" i="24" s="1"/>
  <c r="Q37" i="24"/>
  <c r="F37" i="24"/>
  <c r="E37" i="24"/>
  <c r="G37" i="24" s="1"/>
  <c r="Q36" i="24"/>
  <c r="F36" i="24"/>
  <c r="E36" i="24"/>
  <c r="G36" i="24" s="1"/>
  <c r="Q35" i="24"/>
  <c r="F35" i="24"/>
  <c r="E35" i="24"/>
  <c r="G35" i="24" s="1"/>
  <c r="Q34" i="24"/>
  <c r="F34" i="24"/>
  <c r="E34" i="24"/>
  <c r="G34" i="24" s="1"/>
  <c r="Q33" i="24"/>
  <c r="F33" i="24"/>
  <c r="E33" i="24"/>
  <c r="G33" i="24" s="1"/>
  <c r="Q32" i="24"/>
  <c r="F32" i="24"/>
  <c r="E32" i="24"/>
  <c r="G32" i="24" s="1"/>
  <c r="Q31" i="24"/>
  <c r="F31" i="24"/>
  <c r="E31" i="24"/>
  <c r="G31" i="24" s="1"/>
  <c r="Q30" i="24"/>
  <c r="F30" i="24"/>
  <c r="E30" i="24"/>
  <c r="G30" i="24" s="1"/>
  <c r="Q29" i="24"/>
  <c r="F29" i="24"/>
  <c r="E29" i="24"/>
  <c r="G29" i="24" s="1"/>
  <c r="Q28" i="24"/>
  <c r="F28" i="24"/>
  <c r="E28" i="24"/>
  <c r="G28" i="24" s="1"/>
  <c r="Q27" i="24"/>
  <c r="F27" i="24"/>
  <c r="E27" i="24"/>
  <c r="G27" i="24" s="1"/>
  <c r="Q26" i="24"/>
  <c r="F26" i="24"/>
  <c r="E26" i="24"/>
  <c r="G26" i="24" s="1"/>
  <c r="Q25" i="24"/>
  <c r="F25" i="24"/>
  <c r="E25" i="24"/>
  <c r="G25" i="24" s="1"/>
  <c r="Q24" i="24"/>
  <c r="F24" i="24"/>
  <c r="E24" i="24"/>
  <c r="G24" i="24" s="1"/>
  <c r="Q23" i="24"/>
  <c r="F23" i="24"/>
  <c r="E23" i="24"/>
  <c r="G23" i="24" s="1"/>
  <c r="Q22" i="24"/>
  <c r="F22" i="24"/>
  <c r="E22" i="24"/>
  <c r="G22" i="24" s="1"/>
  <c r="Q21" i="24"/>
  <c r="F21" i="24"/>
  <c r="E21" i="24"/>
  <c r="G21" i="24" s="1"/>
  <c r="Q20" i="24"/>
  <c r="F20" i="24"/>
  <c r="E20" i="24"/>
  <c r="G20" i="24" s="1"/>
  <c r="Q19" i="24"/>
  <c r="F19" i="24"/>
  <c r="E19" i="24"/>
  <c r="G19" i="24" s="1"/>
  <c r="Q18" i="24"/>
  <c r="F18" i="24"/>
  <c r="E18" i="24"/>
  <c r="G18" i="24" s="1"/>
  <c r="Q17" i="24"/>
  <c r="F17" i="24"/>
  <c r="E17" i="24"/>
  <c r="G17" i="24" s="1"/>
  <c r="Q16" i="24"/>
  <c r="F16" i="24"/>
  <c r="E16" i="24"/>
  <c r="G16" i="24" s="1"/>
  <c r="Q15" i="24"/>
  <c r="F15" i="24"/>
  <c r="E15" i="24"/>
  <c r="G15" i="24" s="1"/>
  <c r="Q14" i="24"/>
  <c r="F14" i="24"/>
  <c r="E14" i="24"/>
  <c r="G14" i="24" s="1"/>
  <c r="Q13" i="24"/>
  <c r="F13" i="24"/>
  <c r="E13" i="24"/>
  <c r="G13" i="24" s="1"/>
  <c r="Q12" i="24"/>
  <c r="F12" i="24"/>
  <c r="E12" i="24"/>
  <c r="G12" i="24" s="1"/>
  <c r="Q11" i="24"/>
  <c r="F11" i="24"/>
  <c r="E11" i="24"/>
  <c r="G11" i="24" s="1"/>
  <c r="Q10" i="24"/>
  <c r="F10" i="24"/>
  <c r="E10" i="24"/>
  <c r="G10" i="24" s="1"/>
  <c r="Q9" i="24"/>
  <c r="F9" i="24"/>
  <c r="E9" i="24"/>
  <c r="G9" i="24" s="1"/>
  <c r="Q8" i="24"/>
  <c r="F8" i="24"/>
  <c r="E8" i="24"/>
  <c r="G8" i="24" s="1"/>
  <c r="Q7" i="24"/>
  <c r="F7" i="24"/>
  <c r="E7" i="24"/>
  <c r="G7" i="24" s="1"/>
  <c r="Q6" i="24"/>
  <c r="F6" i="24"/>
  <c r="E6" i="24"/>
  <c r="G6" i="24" s="1"/>
  <c r="Q5" i="24"/>
  <c r="F5" i="24"/>
  <c r="E5" i="24"/>
  <c r="G5" i="24" s="1"/>
  <c r="Q4" i="24"/>
  <c r="F4" i="24"/>
  <c r="E4" i="24"/>
  <c r="G4" i="24" s="1"/>
  <c r="C36" i="27"/>
  <c r="C35" i="27"/>
  <c r="E5" i="27" s="1"/>
  <c r="G34" i="30" l="1"/>
  <c r="C35" i="30"/>
  <c r="F35" i="30" s="1"/>
  <c r="I34" i="30"/>
  <c r="H34" i="30"/>
  <c r="G59" i="24"/>
  <c r="F5" i="27"/>
  <c r="G5" i="27"/>
  <c r="E31" i="27"/>
  <c r="E28" i="27"/>
  <c r="E12" i="27"/>
  <c r="E4" i="27"/>
  <c r="E19" i="27"/>
  <c r="E26" i="27"/>
  <c r="E18" i="27"/>
  <c r="E10" i="27"/>
  <c r="E15" i="27"/>
  <c r="E20" i="27"/>
  <c r="E27" i="27"/>
  <c r="E11" i="27"/>
  <c r="E3" i="27"/>
  <c r="E33" i="27"/>
  <c r="E25" i="27"/>
  <c r="E17" i="27"/>
  <c r="E9" i="27"/>
  <c r="E32" i="27"/>
  <c r="E24" i="27"/>
  <c r="E16" i="27"/>
  <c r="E8" i="27"/>
  <c r="E23" i="27"/>
  <c r="E7" i="27"/>
  <c r="E30" i="27"/>
  <c r="E22" i="27"/>
  <c r="E14" i="27"/>
  <c r="E6" i="27"/>
  <c r="E29" i="27"/>
  <c r="E21" i="27"/>
  <c r="E13" i="27"/>
  <c r="H35" i="30" l="1"/>
  <c r="G35" i="30"/>
  <c r="C36" i="30"/>
  <c r="F36" i="30" s="1"/>
  <c r="I35" i="30"/>
  <c r="F15" i="27"/>
  <c r="G15" i="27"/>
  <c r="F13" i="27"/>
  <c r="G13" i="27"/>
  <c r="F23" i="27"/>
  <c r="G23" i="27"/>
  <c r="F33" i="27"/>
  <c r="G33" i="27"/>
  <c r="F26" i="27"/>
  <c r="G26" i="27"/>
  <c r="F21" i="27"/>
  <c r="G21" i="27"/>
  <c r="F8" i="27"/>
  <c r="G8" i="27"/>
  <c r="G3" i="27"/>
  <c r="F3" i="27"/>
  <c r="F19" i="27"/>
  <c r="G19" i="27"/>
  <c r="F29" i="27"/>
  <c r="G29" i="27"/>
  <c r="F16" i="27"/>
  <c r="G16" i="27"/>
  <c r="F11" i="27"/>
  <c r="G11" i="27"/>
  <c r="F4" i="27"/>
  <c r="G4" i="27"/>
  <c r="F6" i="27"/>
  <c r="G6" i="27"/>
  <c r="F24" i="27"/>
  <c r="G24" i="27"/>
  <c r="F27" i="27"/>
  <c r="G27" i="27"/>
  <c r="F12" i="27"/>
  <c r="G12" i="27"/>
  <c r="F14" i="27"/>
  <c r="G14" i="27"/>
  <c r="F32" i="27"/>
  <c r="G32" i="27"/>
  <c r="F20" i="27"/>
  <c r="G20" i="27"/>
  <c r="F28" i="27"/>
  <c r="G28" i="27"/>
  <c r="F22" i="27"/>
  <c r="G22" i="27"/>
  <c r="F9" i="27"/>
  <c r="G9" i="27"/>
  <c r="F31" i="27"/>
  <c r="G31" i="27"/>
  <c r="F30" i="27"/>
  <c r="G30" i="27"/>
  <c r="F17" i="27"/>
  <c r="G17" i="27"/>
  <c r="F10" i="27"/>
  <c r="G10" i="27"/>
  <c r="F7" i="27"/>
  <c r="G7" i="27"/>
  <c r="F25" i="27"/>
  <c r="G25" i="27"/>
  <c r="F18" i="27"/>
  <c r="G18" i="27"/>
  <c r="I36" i="30" l="1"/>
  <c r="H36" i="30"/>
  <c r="G36" i="30"/>
  <c r="C37" i="30"/>
  <c r="F37" i="30" s="1"/>
  <c r="G17" i="21"/>
  <c r="G20" i="21" s="1"/>
  <c r="G22" i="21" s="1"/>
  <c r="G23" i="21" s="1"/>
  <c r="G5" i="21"/>
  <c r="G8" i="21" s="1"/>
  <c r="G10" i="21" s="1"/>
  <c r="G11" i="21" s="1"/>
  <c r="C38" i="30" l="1"/>
  <c r="F38" i="30" s="1"/>
  <c r="I37" i="30"/>
  <c r="H37" i="30"/>
  <c r="G37" i="30"/>
  <c r="C6" i="20"/>
  <c r="C7" i="20"/>
  <c r="C8" i="20"/>
  <c r="C9" i="20"/>
  <c r="D9" i="20"/>
  <c r="D10" i="20"/>
  <c r="C10" i="20" s="1"/>
  <c r="C11" i="20"/>
  <c r="D12" i="20"/>
  <c r="C12" i="20" s="1"/>
  <c r="C13" i="20"/>
  <c r="C14" i="20"/>
  <c r="C15" i="20"/>
  <c r="C39" i="30" l="1"/>
  <c r="F39" i="30" s="1"/>
  <c r="I38" i="30"/>
  <c r="H38" i="30"/>
  <c r="G38" i="30"/>
  <c r="L24" i="19"/>
  <c r="K24" i="19"/>
  <c r="J24" i="19"/>
  <c r="I24" i="19"/>
  <c r="H24" i="19"/>
  <c r="G24" i="19"/>
  <c r="F24" i="19"/>
  <c r="E24" i="19"/>
  <c r="L23" i="19"/>
  <c r="K23" i="19"/>
  <c r="J23" i="19"/>
  <c r="I23" i="19"/>
  <c r="H23" i="19"/>
  <c r="G23" i="19"/>
  <c r="F23" i="19"/>
  <c r="E23" i="19"/>
  <c r="L22" i="19"/>
  <c r="K22" i="19"/>
  <c r="J22" i="19"/>
  <c r="I22" i="19"/>
  <c r="H22" i="19"/>
  <c r="G22" i="19"/>
  <c r="F22" i="19"/>
  <c r="E22" i="19"/>
  <c r="L21" i="19"/>
  <c r="K21" i="19"/>
  <c r="J21" i="19"/>
  <c r="I21" i="19"/>
  <c r="H21" i="19"/>
  <c r="G21" i="19"/>
  <c r="F21" i="19"/>
  <c r="E21" i="19"/>
  <c r="L20" i="19"/>
  <c r="K20" i="19"/>
  <c r="J20" i="19"/>
  <c r="I20" i="19"/>
  <c r="H20" i="19"/>
  <c r="G20" i="19"/>
  <c r="F20" i="19"/>
  <c r="E20" i="19"/>
  <c r="L19" i="19"/>
  <c r="K19" i="19"/>
  <c r="J19" i="19"/>
  <c r="I19" i="19"/>
  <c r="H19" i="19"/>
  <c r="G19" i="19"/>
  <c r="F19" i="19"/>
  <c r="E19" i="19"/>
  <c r="L18" i="19"/>
  <c r="K18" i="19"/>
  <c r="J18" i="19"/>
  <c r="I18" i="19"/>
  <c r="H18" i="19"/>
  <c r="G18" i="19"/>
  <c r="F18" i="19"/>
  <c r="E18" i="19"/>
  <c r="L17" i="19"/>
  <c r="K17" i="19"/>
  <c r="J17" i="19"/>
  <c r="I17" i="19"/>
  <c r="H17" i="19"/>
  <c r="G17" i="19"/>
  <c r="F17" i="19"/>
  <c r="E17" i="19"/>
  <c r="C4" i="17"/>
  <c r="C5" i="17"/>
  <c r="C6" i="17"/>
  <c r="C7" i="17"/>
  <c r="C13" i="17"/>
  <c r="C8" i="17"/>
  <c r="C9" i="17"/>
  <c r="C10" i="17"/>
  <c r="C11" i="17"/>
  <c r="C12" i="17"/>
  <c r="C3" i="17"/>
  <c r="D13" i="17"/>
  <c r="U25" i="9"/>
  <c r="U3" i="9"/>
  <c r="U27" i="9"/>
  <c r="T25" i="9"/>
  <c r="T3" i="9"/>
  <c r="T27" i="9"/>
  <c r="S25" i="9"/>
  <c r="S3" i="9"/>
  <c r="S27" i="9"/>
  <c r="R25" i="9"/>
  <c r="R3" i="9"/>
  <c r="R27" i="9"/>
  <c r="Q25" i="9"/>
  <c r="Q3" i="9"/>
  <c r="Q27" i="9"/>
  <c r="P25" i="9"/>
  <c r="P3" i="9"/>
  <c r="P27" i="9"/>
  <c r="O25" i="9"/>
  <c r="O3" i="9"/>
  <c r="O27" i="9"/>
  <c r="N25" i="9"/>
  <c r="N3" i="9"/>
  <c r="N27" i="9"/>
  <c r="M25" i="9"/>
  <c r="M3" i="9"/>
  <c r="M27" i="9"/>
  <c r="C27" i="9"/>
  <c r="D27" i="9"/>
  <c r="E27" i="9"/>
  <c r="F27" i="9"/>
  <c r="G27" i="9"/>
  <c r="H27" i="9"/>
  <c r="I27" i="9"/>
  <c r="B27" i="9"/>
  <c r="L24" i="15"/>
  <c r="K24" i="15"/>
  <c r="J24" i="15"/>
  <c r="I24" i="15"/>
  <c r="H24" i="15"/>
  <c r="G24" i="15"/>
  <c r="F24" i="15"/>
  <c r="E24" i="15"/>
  <c r="L23" i="15"/>
  <c r="K23" i="15"/>
  <c r="J23" i="15"/>
  <c r="I23" i="15"/>
  <c r="H23" i="15"/>
  <c r="G23" i="15"/>
  <c r="F23" i="15"/>
  <c r="E23" i="15"/>
  <c r="L22" i="15"/>
  <c r="K22" i="15"/>
  <c r="J22" i="15"/>
  <c r="I22" i="15"/>
  <c r="H22" i="15"/>
  <c r="G22" i="15"/>
  <c r="F22" i="15"/>
  <c r="E22" i="15"/>
  <c r="L21" i="15"/>
  <c r="K21" i="15"/>
  <c r="J21" i="15"/>
  <c r="I21" i="15"/>
  <c r="H21" i="15"/>
  <c r="G21" i="15"/>
  <c r="F21" i="15"/>
  <c r="E21" i="15"/>
  <c r="L20" i="15"/>
  <c r="K20" i="15"/>
  <c r="J20" i="15"/>
  <c r="I20" i="15"/>
  <c r="H20" i="15"/>
  <c r="G20" i="15"/>
  <c r="F20" i="15"/>
  <c r="E20" i="15"/>
  <c r="L19" i="15"/>
  <c r="K19" i="15"/>
  <c r="J19" i="15"/>
  <c r="I19" i="15"/>
  <c r="H19" i="15"/>
  <c r="G19" i="15"/>
  <c r="F19" i="15"/>
  <c r="E19" i="15"/>
  <c r="L18" i="15"/>
  <c r="K18" i="15"/>
  <c r="J18" i="15"/>
  <c r="I18" i="15"/>
  <c r="H18" i="15"/>
  <c r="G18" i="15"/>
  <c r="F18" i="15"/>
  <c r="E18" i="15"/>
  <c r="L17" i="15"/>
  <c r="K17" i="15"/>
  <c r="J17" i="15"/>
  <c r="I17" i="15"/>
  <c r="H17" i="15"/>
  <c r="G17" i="15"/>
  <c r="F17" i="15"/>
  <c r="E17" i="15"/>
  <c r="O26" i="9"/>
  <c r="S8" i="9"/>
  <c r="D35" i="9"/>
  <c r="B136" i="9"/>
  <c r="S9" i="9"/>
  <c r="D36" i="9"/>
  <c r="B137" i="9"/>
  <c r="S10" i="9"/>
  <c r="D37" i="9"/>
  <c r="B138" i="9"/>
  <c r="S11" i="9"/>
  <c r="D38" i="9"/>
  <c r="B139" i="9"/>
  <c r="S12" i="9"/>
  <c r="D39" i="9"/>
  <c r="B140" i="9"/>
  <c r="S13" i="9"/>
  <c r="D40" i="9"/>
  <c r="B141" i="9"/>
  <c r="S14" i="9"/>
  <c r="D41" i="9"/>
  <c r="B142" i="9"/>
  <c r="S15" i="9"/>
  <c r="D42" i="9"/>
  <c r="B143" i="9"/>
  <c r="S16" i="9"/>
  <c r="D43" i="9"/>
  <c r="B144" i="9"/>
  <c r="S17" i="9"/>
  <c r="D44" i="9"/>
  <c r="B145" i="9"/>
  <c r="S18" i="9"/>
  <c r="D45" i="9"/>
  <c r="B146" i="9"/>
  <c r="S19" i="9"/>
  <c r="D46" i="9"/>
  <c r="B147" i="9"/>
  <c r="S20" i="9"/>
  <c r="D47" i="9"/>
  <c r="B148" i="9"/>
  <c r="S21" i="9"/>
  <c r="D48" i="9"/>
  <c r="B149" i="9"/>
  <c r="S22" i="9"/>
  <c r="D49" i="9"/>
  <c r="B150" i="9"/>
  <c r="S23" i="9"/>
  <c r="D50" i="9"/>
  <c r="B151" i="9"/>
  <c r="S24" i="9"/>
  <c r="D51" i="9"/>
  <c r="B152" i="9"/>
  <c r="D52" i="9"/>
  <c r="M8" i="9"/>
  <c r="B35" i="9"/>
  <c r="D136" i="9"/>
  <c r="M9" i="9"/>
  <c r="B36" i="9"/>
  <c r="D137" i="9"/>
  <c r="M10" i="9"/>
  <c r="B37" i="9"/>
  <c r="D138" i="9"/>
  <c r="M11" i="9"/>
  <c r="B38" i="9"/>
  <c r="D139" i="9"/>
  <c r="M12" i="9"/>
  <c r="B39" i="9"/>
  <c r="D140" i="9"/>
  <c r="M13" i="9"/>
  <c r="B40" i="9"/>
  <c r="D141" i="9"/>
  <c r="M14" i="9"/>
  <c r="B41" i="9"/>
  <c r="D142" i="9"/>
  <c r="M15" i="9"/>
  <c r="B42" i="9"/>
  <c r="D143" i="9"/>
  <c r="M16" i="9"/>
  <c r="B43" i="9"/>
  <c r="D144" i="9"/>
  <c r="M17" i="9"/>
  <c r="B44" i="9"/>
  <c r="D145" i="9"/>
  <c r="M18" i="9"/>
  <c r="B45" i="9"/>
  <c r="D146" i="9"/>
  <c r="M19" i="9"/>
  <c r="B46" i="9"/>
  <c r="D147" i="9"/>
  <c r="M20" i="9"/>
  <c r="B47" i="9"/>
  <c r="D148" i="9"/>
  <c r="M21" i="9"/>
  <c r="B48" i="9"/>
  <c r="D149" i="9"/>
  <c r="M22" i="9"/>
  <c r="B49" i="9"/>
  <c r="D150" i="9"/>
  <c r="M23" i="9"/>
  <c r="B50" i="9"/>
  <c r="D151" i="9"/>
  <c r="M24" i="9"/>
  <c r="B51" i="9"/>
  <c r="D152" i="9"/>
  <c r="B52" i="9"/>
  <c r="D5" i="12"/>
  <c r="D6" i="12"/>
  <c r="D7" i="12"/>
  <c r="D9" i="12"/>
  <c r="D10" i="12"/>
  <c r="D11" i="12"/>
  <c r="D12" i="12"/>
  <c r="D13" i="12"/>
  <c r="D15" i="12"/>
  <c r="D16" i="12"/>
  <c r="D17" i="12"/>
  <c r="D18" i="12"/>
  <c r="D19" i="12"/>
  <c r="D20" i="12"/>
  <c r="D21" i="12"/>
  <c r="D22" i="12"/>
  <c r="D23" i="12"/>
  <c r="D4" i="12"/>
  <c r="B108" i="9"/>
  <c r="B109" i="9"/>
  <c r="B110" i="9"/>
  <c r="B111" i="9"/>
  <c r="B112" i="9"/>
  <c r="B113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C26" i="9"/>
  <c r="D26" i="9"/>
  <c r="E26" i="9"/>
  <c r="F26" i="9"/>
  <c r="G26" i="9"/>
  <c r="H26" i="9"/>
  <c r="I26" i="9"/>
  <c r="B26" i="9"/>
  <c r="O4" i="9"/>
  <c r="B83" i="9"/>
  <c r="R4" i="9"/>
  <c r="C83" i="9"/>
  <c r="U4" i="9"/>
  <c r="D83" i="9"/>
  <c r="O5" i="9"/>
  <c r="B84" i="9"/>
  <c r="R5" i="9"/>
  <c r="C84" i="9"/>
  <c r="U5" i="9"/>
  <c r="D84" i="9"/>
  <c r="O6" i="9"/>
  <c r="B85" i="9"/>
  <c r="R6" i="9"/>
  <c r="C85" i="9"/>
  <c r="U6" i="9"/>
  <c r="D85" i="9"/>
  <c r="O7" i="9"/>
  <c r="B86" i="9"/>
  <c r="R7" i="9"/>
  <c r="C86" i="9"/>
  <c r="U7" i="9"/>
  <c r="D86" i="9"/>
  <c r="O8" i="9"/>
  <c r="B87" i="9"/>
  <c r="R8" i="9"/>
  <c r="C87" i="9"/>
  <c r="U8" i="9"/>
  <c r="D87" i="9"/>
  <c r="B88" i="9"/>
  <c r="C88" i="9"/>
  <c r="D88" i="9"/>
  <c r="O10" i="9"/>
  <c r="B89" i="9"/>
  <c r="R10" i="9"/>
  <c r="C89" i="9"/>
  <c r="U10" i="9"/>
  <c r="D89" i="9"/>
  <c r="O11" i="9"/>
  <c r="B90" i="9"/>
  <c r="R11" i="9"/>
  <c r="C90" i="9"/>
  <c r="U11" i="9"/>
  <c r="D90" i="9"/>
  <c r="O12" i="9"/>
  <c r="B91" i="9"/>
  <c r="R12" i="9"/>
  <c r="C91" i="9"/>
  <c r="U12" i="9"/>
  <c r="D91" i="9"/>
  <c r="O13" i="9"/>
  <c r="B92" i="9"/>
  <c r="R13" i="9"/>
  <c r="C92" i="9"/>
  <c r="U13" i="9"/>
  <c r="D92" i="9"/>
  <c r="O14" i="9"/>
  <c r="B93" i="9"/>
  <c r="R14" i="9"/>
  <c r="C93" i="9"/>
  <c r="U14" i="9"/>
  <c r="D93" i="9"/>
  <c r="O15" i="9"/>
  <c r="B94" i="9"/>
  <c r="R15" i="9"/>
  <c r="C94" i="9"/>
  <c r="U15" i="9"/>
  <c r="D94" i="9"/>
  <c r="O16" i="9"/>
  <c r="B95" i="9"/>
  <c r="R16" i="9"/>
  <c r="C95" i="9"/>
  <c r="U16" i="9"/>
  <c r="D95" i="9"/>
  <c r="O17" i="9"/>
  <c r="B96" i="9"/>
  <c r="R17" i="9"/>
  <c r="C96" i="9"/>
  <c r="U17" i="9"/>
  <c r="D96" i="9"/>
  <c r="O18" i="9"/>
  <c r="B97" i="9"/>
  <c r="R18" i="9"/>
  <c r="C97" i="9"/>
  <c r="U18" i="9"/>
  <c r="D97" i="9"/>
  <c r="O19" i="9"/>
  <c r="B98" i="9"/>
  <c r="R19" i="9"/>
  <c r="C98" i="9"/>
  <c r="U19" i="9"/>
  <c r="D98" i="9"/>
  <c r="O20" i="9"/>
  <c r="B99" i="9"/>
  <c r="R20" i="9"/>
  <c r="C99" i="9"/>
  <c r="U20" i="9"/>
  <c r="D99" i="9"/>
  <c r="O21" i="9"/>
  <c r="B100" i="9"/>
  <c r="R21" i="9"/>
  <c r="C100" i="9"/>
  <c r="U21" i="9"/>
  <c r="D100" i="9"/>
  <c r="O22" i="9"/>
  <c r="B101" i="9"/>
  <c r="R22" i="9"/>
  <c r="C101" i="9"/>
  <c r="U22" i="9"/>
  <c r="D101" i="9"/>
  <c r="O23" i="9"/>
  <c r="B102" i="9"/>
  <c r="R23" i="9"/>
  <c r="C102" i="9"/>
  <c r="U23" i="9"/>
  <c r="D102" i="9"/>
  <c r="O24" i="9"/>
  <c r="B103" i="9"/>
  <c r="R24" i="9"/>
  <c r="C103" i="9"/>
  <c r="U24" i="9"/>
  <c r="D103" i="9"/>
  <c r="B104" i="9"/>
  <c r="R26" i="9"/>
  <c r="C104" i="9"/>
  <c r="U26" i="9"/>
  <c r="D82" i="9"/>
  <c r="C82" i="9"/>
  <c r="B82" i="9"/>
  <c r="N4" i="9"/>
  <c r="B57" i="9"/>
  <c r="Q4" i="9"/>
  <c r="C57" i="9"/>
  <c r="T4" i="9"/>
  <c r="D57" i="9"/>
  <c r="N5" i="9"/>
  <c r="B58" i="9"/>
  <c r="Q5" i="9"/>
  <c r="C58" i="9"/>
  <c r="T5" i="9"/>
  <c r="D58" i="9"/>
  <c r="N6" i="9"/>
  <c r="B59" i="9"/>
  <c r="Q6" i="9"/>
  <c r="C59" i="9"/>
  <c r="T6" i="9"/>
  <c r="D59" i="9"/>
  <c r="N7" i="9"/>
  <c r="B60" i="9"/>
  <c r="Q7" i="9"/>
  <c r="C60" i="9"/>
  <c r="T7" i="9"/>
  <c r="D60" i="9"/>
  <c r="N8" i="9"/>
  <c r="B61" i="9"/>
  <c r="Q8" i="9"/>
  <c r="C61" i="9"/>
  <c r="T8" i="9"/>
  <c r="D61" i="9"/>
  <c r="N9" i="9"/>
  <c r="B62" i="9"/>
  <c r="Q9" i="9"/>
  <c r="C62" i="9"/>
  <c r="T9" i="9"/>
  <c r="D62" i="9"/>
  <c r="N10" i="9"/>
  <c r="B63" i="9"/>
  <c r="Q10" i="9"/>
  <c r="C63" i="9"/>
  <c r="T10" i="9"/>
  <c r="D63" i="9"/>
  <c r="N11" i="9"/>
  <c r="B64" i="9"/>
  <c r="Q11" i="9"/>
  <c r="C64" i="9"/>
  <c r="T11" i="9"/>
  <c r="D64" i="9"/>
  <c r="N12" i="9"/>
  <c r="B65" i="9"/>
  <c r="Q12" i="9"/>
  <c r="C65" i="9"/>
  <c r="T12" i="9"/>
  <c r="D65" i="9"/>
  <c r="N13" i="9"/>
  <c r="B66" i="9"/>
  <c r="Q13" i="9"/>
  <c r="C66" i="9"/>
  <c r="T13" i="9"/>
  <c r="D66" i="9"/>
  <c r="N14" i="9"/>
  <c r="B67" i="9"/>
  <c r="Q14" i="9"/>
  <c r="C67" i="9"/>
  <c r="T14" i="9"/>
  <c r="D67" i="9"/>
  <c r="N15" i="9"/>
  <c r="B68" i="9"/>
  <c r="Q15" i="9"/>
  <c r="C68" i="9"/>
  <c r="T15" i="9"/>
  <c r="D68" i="9"/>
  <c r="N16" i="9"/>
  <c r="B69" i="9"/>
  <c r="Q16" i="9"/>
  <c r="C69" i="9"/>
  <c r="T16" i="9"/>
  <c r="D69" i="9"/>
  <c r="N17" i="9"/>
  <c r="B70" i="9"/>
  <c r="Q17" i="9"/>
  <c r="C70" i="9"/>
  <c r="T17" i="9"/>
  <c r="D70" i="9"/>
  <c r="N18" i="9"/>
  <c r="B71" i="9"/>
  <c r="Q18" i="9"/>
  <c r="C71" i="9"/>
  <c r="T18" i="9"/>
  <c r="D71" i="9"/>
  <c r="N19" i="9"/>
  <c r="B72" i="9"/>
  <c r="Q19" i="9"/>
  <c r="C72" i="9"/>
  <c r="T19" i="9"/>
  <c r="D72" i="9"/>
  <c r="N20" i="9"/>
  <c r="B73" i="9"/>
  <c r="Q20" i="9"/>
  <c r="C73" i="9"/>
  <c r="T20" i="9"/>
  <c r="D73" i="9"/>
  <c r="N21" i="9"/>
  <c r="B74" i="9"/>
  <c r="Q21" i="9"/>
  <c r="C74" i="9"/>
  <c r="T21" i="9"/>
  <c r="D74" i="9"/>
  <c r="N22" i="9"/>
  <c r="B75" i="9"/>
  <c r="Q22" i="9"/>
  <c r="C75" i="9"/>
  <c r="T22" i="9"/>
  <c r="D75" i="9"/>
  <c r="N23" i="9"/>
  <c r="B76" i="9"/>
  <c r="Q23" i="9"/>
  <c r="C76" i="9"/>
  <c r="T23" i="9"/>
  <c r="D76" i="9"/>
  <c r="N24" i="9"/>
  <c r="B77" i="9"/>
  <c r="Q24" i="9"/>
  <c r="C77" i="9"/>
  <c r="T24" i="9"/>
  <c r="D77" i="9"/>
  <c r="N26" i="9"/>
  <c r="B78" i="9"/>
  <c r="Q26" i="9"/>
  <c r="T26" i="9"/>
  <c r="D56" i="9"/>
  <c r="C56" i="9"/>
  <c r="C109" i="9"/>
  <c r="C110" i="9"/>
  <c r="C111" i="9"/>
  <c r="C112" i="9"/>
  <c r="C113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08" i="9"/>
  <c r="B56" i="9"/>
  <c r="M4" i="9"/>
  <c r="B31" i="9"/>
  <c r="P4" i="9"/>
  <c r="C31" i="9"/>
  <c r="S4" i="9"/>
  <c r="D31" i="9"/>
  <c r="M5" i="9"/>
  <c r="B32" i="9"/>
  <c r="P5" i="9"/>
  <c r="C32" i="9"/>
  <c r="S5" i="9"/>
  <c r="D32" i="9"/>
  <c r="M6" i="9"/>
  <c r="B33" i="9"/>
  <c r="P6" i="9"/>
  <c r="C33" i="9"/>
  <c r="S6" i="9"/>
  <c r="D33" i="9"/>
  <c r="M7" i="9"/>
  <c r="B34" i="9"/>
  <c r="P7" i="9"/>
  <c r="C34" i="9"/>
  <c r="S7" i="9"/>
  <c r="D34" i="9"/>
  <c r="P8" i="9"/>
  <c r="C35" i="9"/>
  <c r="P9" i="9"/>
  <c r="C36" i="9"/>
  <c r="P10" i="9"/>
  <c r="C37" i="9"/>
  <c r="P11" i="9"/>
  <c r="C38" i="9"/>
  <c r="P12" i="9"/>
  <c r="C39" i="9"/>
  <c r="P13" i="9"/>
  <c r="C40" i="9"/>
  <c r="P14" i="9"/>
  <c r="C41" i="9"/>
  <c r="P15" i="9"/>
  <c r="C42" i="9"/>
  <c r="P16" i="9"/>
  <c r="C43" i="9"/>
  <c r="P17" i="9"/>
  <c r="C44" i="9"/>
  <c r="P18" i="9"/>
  <c r="C45" i="9"/>
  <c r="P19" i="9"/>
  <c r="C46" i="9"/>
  <c r="P20" i="9"/>
  <c r="C47" i="9"/>
  <c r="P21" i="9"/>
  <c r="C48" i="9"/>
  <c r="P22" i="9"/>
  <c r="C49" i="9"/>
  <c r="P23" i="9"/>
  <c r="C50" i="9"/>
  <c r="P24" i="9"/>
  <c r="C51" i="9"/>
  <c r="P26" i="9"/>
  <c r="S26" i="9"/>
  <c r="D30" i="9"/>
  <c r="C30" i="9"/>
  <c r="M26" i="9"/>
  <c r="H28" i="4"/>
  <c r="B72" i="4"/>
  <c r="C28" i="4"/>
  <c r="B67" i="4"/>
  <c r="D28" i="4"/>
  <c r="B68" i="4"/>
  <c r="E28" i="4"/>
  <c r="B69" i="4"/>
  <c r="F28" i="4"/>
  <c r="B70" i="4"/>
  <c r="G28" i="4"/>
  <c r="B71" i="4"/>
  <c r="B28" i="4"/>
  <c r="B66" i="4"/>
  <c r="I5" i="4"/>
  <c r="I4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C4" i="5"/>
  <c r="C5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F4" i="5"/>
  <c r="F5" i="5"/>
  <c r="F6" i="5"/>
  <c r="G4" i="5"/>
  <c r="H4" i="5"/>
  <c r="G5" i="5"/>
  <c r="G6" i="5"/>
  <c r="G7" i="5"/>
  <c r="H5" i="5"/>
  <c r="H6" i="5"/>
  <c r="H7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G8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C52" i="9"/>
  <c r="D78" i="9"/>
  <c r="B30" i="9"/>
  <c r="C78" i="9"/>
  <c r="D104" i="9"/>
  <c r="C40" i="30" l="1"/>
  <c r="F40" i="30" s="1"/>
  <c r="I39" i="30"/>
  <c r="H39" i="30"/>
  <c r="G39" i="30"/>
  <c r="C41" i="30" l="1"/>
  <c r="F41" i="30" s="1"/>
  <c r="I40" i="30"/>
  <c r="H40" i="30"/>
  <c r="G40" i="30"/>
  <c r="C42" i="30" l="1"/>
  <c r="F42" i="30" s="1"/>
  <c r="I41" i="30"/>
  <c r="H41" i="30"/>
  <c r="G41" i="30"/>
  <c r="G42" i="30" l="1"/>
  <c r="C43" i="30"/>
  <c r="F43" i="30" s="1"/>
  <c r="I42" i="30"/>
  <c r="H42" i="30"/>
  <c r="H43" i="30" l="1"/>
  <c r="G43" i="30"/>
  <c r="C44" i="30"/>
  <c r="F44" i="30" s="1"/>
  <c r="I43" i="30"/>
  <c r="I44" i="30" l="1"/>
  <c r="H44" i="30"/>
  <c r="G44" i="30"/>
</calcChain>
</file>

<file path=xl/sharedStrings.xml><?xml version="1.0" encoding="utf-8"?>
<sst xmlns="http://schemas.openxmlformats.org/spreadsheetml/2006/main" count="3315" uniqueCount="1658">
  <si>
    <t>41-C</t>
    <phoneticPr fontId="6" type="noConversion"/>
  </si>
  <si>
    <t>51-A</t>
    <phoneticPr fontId="6" type="noConversion"/>
  </si>
  <si>
    <t>51-D</t>
    <phoneticPr fontId="6" type="noConversion"/>
  </si>
  <si>
    <t>41-D</t>
    <phoneticPr fontId="6" type="noConversion"/>
  </si>
  <si>
    <t>51-G</t>
    <phoneticPr fontId="6" type="noConversion"/>
  </si>
  <si>
    <t>51-B</t>
    <phoneticPr fontId="6" type="noConversion"/>
  </si>
  <si>
    <t>61-A</t>
    <phoneticPr fontId="6" type="noConversion"/>
  </si>
  <si>
    <t>51-I</t>
    <phoneticPr fontId="6" type="noConversion"/>
  </si>
  <si>
    <t>61-B</t>
    <phoneticPr fontId="6" type="noConversion"/>
  </si>
  <si>
    <t>41-G</t>
    <phoneticPr fontId="6" type="noConversion"/>
  </si>
  <si>
    <t>51-J</t>
    <phoneticPr fontId="6" type="noConversion"/>
  </si>
  <si>
    <t>51-F</t>
    <phoneticPr fontId="6" type="noConversion"/>
  </si>
  <si>
    <t>SASP Outcomes - page 118</t>
  </si>
  <si>
    <t>South Australian year 5 students achieving national benchmarks or (from 2008) national minimum standards in READING, by gender and Aboriginal status</t>
  </si>
  <si>
    <t>All students</t>
  </si>
  <si>
    <t>Female</t>
  </si>
  <si>
    <t>Male</t>
  </si>
  <si>
    <t>Indigenous</t>
  </si>
  <si>
    <t>South Australian year 5 students achieving national benchmarks or (from 2008) national minimum standards in WRITING by gender and Aboriginal status</t>
  </si>
  <si>
    <t>Target</t>
  </si>
  <si>
    <t>Year</t>
  </si>
  <si>
    <t>Fatal crashes</t>
  </si>
  <si>
    <t>Fatalities</t>
  </si>
  <si>
    <t>Casualty crashes</t>
  </si>
  <si>
    <t>Casualties</t>
  </si>
  <si>
    <t>All crashes</t>
  </si>
  <si>
    <t>Vehicle kilometres travelled (million)</t>
  </si>
  <si>
    <t>Population ('000)</t>
  </si>
  <si>
    <t>Licence Holders ('000)</t>
  </si>
  <si>
    <t>Vehicles on Register ('000)</t>
  </si>
  <si>
    <t>Time of day</t>
  </si>
  <si>
    <t>Monday</t>
  </si>
  <si>
    <t>Tuesday</t>
  </si>
  <si>
    <t>Wednesday</t>
  </si>
  <si>
    <t>Thursday</t>
  </si>
  <si>
    <t>Friday</t>
  </si>
  <si>
    <t>Saturday</t>
  </si>
  <si>
    <t>Sunday</t>
  </si>
  <si>
    <t>Total</t>
  </si>
  <si>
    <t>0000-0059</t>
  </si>
  <si>
    <t>0100-0159</t>
  </si>
  <si>
    <t>0200-0259</t>
  </si>
  <si>
    <t>0300-0359</t>
  </si>
  <si>
    <t>0400-0459</t>
  </si>
  <si>
    <t>0500-0559</t>
  </si>
  <si>
    <t>0600-0659</t>
  </si>
  <si>
    <t>0700-0759</t>
  </si>
  <si>
    <t>0800-0859</t>
  </si>
  <si>
    <t>0900-0959</t>
  </si>
  <si>
    <t>1000-1059</t>
  </si>
  <si>
    <t>1100-1159</t>
  </si>
  <si>
    <t>1200-1259</t>
  </si>
  <si>
    <t>1300-1359</t>
  </si>
  <si>
    <t>1400-1459</t>
  </si>
  <si>
    <t>1500-1559</t>
  </si>
  <si>
    <t>1600-1659</t>
  </si>
  <si>
    <t>1700-1759</t>
  </si>
  <si>
    <t>1800-1859</t>
  </si>
  <si>
    <t>1900-1959</t>
  </si>
  <si>
    <t>2000-2059</t>
  </si>
  <si>
    <t>2100-2159</t>
  </si>
  <si>
    <t>2200-2259</t>
  </si>
  <si>
    <t>2300-2359</t>
  </si>
  <si>
    <t>Casualty crashes by day of week and time of day, South Australia 2009</t>
  </si>
  <si>
    <t>Casualty crashes by day of week and time of day (cumulative), South Australia 2009</t>
  </si>
  <si>
    <t>Recurrent expenditure per person, public hospitals (including psychiatric) (2007-08 dollars)</t>
  </si>
  <si>
    <t>2003-04</t>
  </si>
  <si>
    <t>2004-05</t>
  </si>
  <si>
    <t>2005-06</t>
  </si>
  <si>
    <t>2006-07</t>
  </si>
  <si>
    <t>2007-08</t>
  </si>
  <si>
    <t>NSW</t>
  </si>
  <si>
    <t>Vic</t>
  </si>
  <si>
    <t>Qld</t>
  </si>
  <si>
    <t>WA</t>
  </si>
  <si>
    <t>SA</t>
  </si>
  <si>
    <t>Tas</t>
  </si>
  <si>
    <t>NT</t>
  </si>
  <si>
    <t>Aust</t>
  </si>
  <si>
    <t>Flight</t>
    <phoneticPr fontId="6" type="noConversion"/>
  </si>
  <si>
    <t>Date</t>
    <phoneticPr fontId="6" type="noConversion"/>
  </si>
  <si>
    <t>Temperature</t>
    <phoneticPr fontId="6" type="noConversion"/>
  </si>
  <si>
    <t>Erosion Incidents</t>
    <phoneticPr fontId="6" type="noConversion"/>
  </si>
  <si>
    <t>Blow-by incidents</t>
    <phoneticPr fontId="6" type="noConversion"/>
  </si>
  <si>
    <t>Damage index</t>
    <phoneticPr fontId="6" type="noConversion"/>
  </si>
  <si>
    <t>51-C</t>
    <phoneticPr fontId="6" type="noConversion"/>
  </si>
  <si>
    <t>41-B</t>
    <phoneticPr fontId="6" type="noConversion"/>
  </si>
  <si>
    <t>61-C</t>
    <phoneticPr fontId="6" type="noConversion"/>
  </si>
  <si>
    <t>Data Trends, South Australia 1987-2009</t>
  </si>
  <si>
    <t>REALLY BAD VERSION BELOW</t>
  </si>
  <si>
    <t>LESS BAD VERSION BELOW</t>
  </si>
  <si>
    <t>Fatalities per 10,000 vehicles</t>
  </si>
  <si>
    <t>Casualties per 10,000 vehicles</t>
  </si>
  <si>
    <t>Crashes per 10,000 vehicles</t>
  </si>
  <si>
    <t>Fatalities per 10,000 licence holders</t>
  </si>
  <si>
    <t>Casualties per 10,000 licence holders</t>
  </si>
  <si>
    <t>Crashes per 10,000 licence holders</t>
  </si>
  <si>
    <t>Fatalities per 10,000 people</t>
  </si>
  <si>
    <t>Casualties per 10,000 people</t>
  </si>
  <si>
    <t>Crashes per 10,000 people</t>
  </si>
  <si>
    <t>Fatalities per 1000 crashes</t>
  </si>
  <si>
    <t>casualties per 1000 crashes</t>
  </si>
  <si>
    <t>Change</t>
  </si>
  <si>
    <t>Average change per annum</t>
  </si>
  <si>
    <t>Data Trends, South Australia 1987-2009 - Ratio analysis</t>
  </si>
  <si>
    <t>na</t>
  </si>
  <si>
    <t>SASP outcomes - VET participation rates, by gender and Aboriginal status</t>
  </si>
  <si>
    <t>South Australian Males</t>
  </si>
  <si>
    <t>South Australian Females</t>
  </si>
  <si>
    <t>South Australian Indigenous</t>
  </si>
  <si>
    <t>Australian Males</t>
  </si>
  <si>
    <t>Australian Females</t>
  </si>
  <si>
    <t>Australian Indigenous</t>
  </si>
  <si>
    <t>Distribution of hospital births by hospital category, South Australia, 2008</t>
  </si>
  <si>
    <t>Teaching hospitals</t>
  </si>
  <si>
    <t>Womens and Childrens</t>
  </si>
  <si>
    <t>Flinders Medical Centre</t>
  </si>
  <si>
    <t>Lyell McEwin</t>
  </si>
  <si>
    <t>Modbury</t>
  </si>
  <si>
    <t>Metropolitan private hospitals</t>
  </si>
  <si>
    <t>Ashford</t>
  </si>
  <si>
    <t>Burnside</t>
  </si>
  <si>
    <t>Calvary</t>
  </si>
  <si>
    <t>Flinders Private</t>
  </si>
  <si>
    <t>North Eastern Community</t>
  </si>
  <si>
    <t>Country hospitals</t>
  </si>
  <si>
    <t>Mt Gambier</t>
  </si>
  <si>
    <t>Gawler</t>
  </si>
  <si>
    <t>Mt Barker</t>
  </si>
  <si>
    <t>Port Lincoln</t>
  </si>
  <si>
    <t>Whyalla</t>
  </si>
  <si>
    <t>Port Augusta</t>
  </si>
  <si>
    <t>Other hospitals with 100-399 births per year</t>
  </si>
  <si>
    <t>Hospitals with 50-99 births per year</t>
  </si>
  <si>
    <t>Hospitals with &lt;50 births per year</t>
  </si>
  <si>
    <t>%</t>
  </si>
  <si>
    <t>Benchmark - Fatalities</t>
  </si>
  <si>
    <t>South Australia per 10,000 vehicles</t>
  </si>
  <si>
    <t>Australia per 10,000 vehicles</t>
  </si>
  <si>
    <t>South Australia fatalities per 100,000 population</t>
  </si>
  <si>
    <t>Australia fatalities per 100,000 population</t>
  </si>
  <si>
    <t>n/a</t>
  </si>
  <si>
    <t>Average change p.a.</t>
  </si>
  <si>
    <t>BUSINESS CASE</t>
  </si>
  <si>
    <t>Stage 1</t>
  </si>
  <si>
    <t>Stage 2</t>
  </si>
  <si>
    <t>Stage 3</t>
  </si>
  <si>
    <t>Stage 4</t>
  </si>
  <si>
    <t>Stage 5</t>
  </si>
  <si>
    <t>Stage 6</t>
  </si>
  <si>
    <t>Operations</t>
  </si>
  <si>
    <t>$'000</t>
  </si>
  <si>
    <t>Bangladesh</t>
  </si>
  <si>
    <t>China</t>
  </si>
  <si>
    <t>India</t>
  </si>
  <si>
    <t>Indonesia</t>
  </si>
  <si>
    <t>Kuwait</t>
  </si>
  <si>
    <t>Malaysia</t>
  </si>
  <si>
    <t>Nepal</t>
  </si>
  <si>
    <t>Oman</t>
  </si>
  <si>
    <t>Pakistan</t>
  </si>
  <si>
    <t>Qatar</t>
  </si>
  <si>
    <t>Saudi Arabia</t>
  </si>
  <si>
    <t>Singapore</t>
  </si>
  <si>
    <t>Sri Lanka</t>
  </si>
  <si>
    <t>United Arab Emirates</t>
  </si>
  <si>
    <t>Vietnam</t>
  </si>
  <si>
    <t>Country</t>
  </si>
  <si>
    <t>% share</t>
  </si>
  <si>
    <t>2018 enrolments</t>
  </si>
  <si>
    <t>Total of top ten</t>
  </si>
  <si>
    <t>Morning</t>
  </si>
  <si>
    <t>Morning Tea</t>
  </si>
  <si>
    <t>Lunch</t>
  </si>
  <si>
    <t>Afternoon tea</t>
  </si>
  <si>
    <t>Average</t>
  </si>
  <si>
    <t>Borrowing costs</t>
  </si>
  <si>
    <t>Depreciation &amp; Amortisation</t>
  </si>
  <si>
    <t>Other expenses</t>
  </si>
  <si>
    <t>Grants and Transfers</t>
  </si>
  <si>
    <t>Supplies and Services</t>
  </si>
  <si>
    <t>Employee expenses</t>
  </si>
  <si>
    <t>Other income</t>
  </si>
  <si>
    <t>Sales/Fees</t>
  </si>
  <si>
    <t>Commonwealth Grants</t>
  </si>
  <si>
    <t>Appropriation</t>
  </si>
  <si>
    <t>Marimeko or Tree</t>
  </si>
  <si>
    <t>dates</t>
  </si>
  <si>
    <t>x value</t>
  </si>
  <si>
    <t>y value</t>
  </si>
  <si>
    <t>Size</t>
  </si>
  <si>
    <t>Label</t>
  </si>
  <si>
    <t>Dec 19</t>
  </si>
  <si>
    <t>6 Feb 20</t>
  </si>
  <si>
    <t xml:space="preserve"> 27 Mar 20</t>
  </si>
  <si>
    <t>30 Apr 20</t>
  </si>
  <si>
    <t>6 May 20</t>
  </si>
  <si>
    <t>Timeline events</t>
  </si>
  <si>
    <t>y position</t>
  </si>
  <si>
    <t>size</t>
  </si>
  <si>
    <t>data label event</t>
  </si>
  <si>
    <t>This happened</t>
  </si>
  <si>
    <t xml:space="preserve"> Project endorsed by Executive</t>
  </si>
  <si>
    <t>then this happened</t>
  </si>
  <si>
    <t>Then this happened</t>
  </si>
  <si>
    <t>Handout - Project Planning Calendar:  Annual Report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</si>
  <si>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</si>
  <si>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</si>
  <si>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</si>
  <si>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</si>
  <si>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</si>
  <si>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</si>
  <si>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</si>
  <si>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</si>
  <si>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</si>
  <si>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</si>
  <si>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</si>
  <si>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</si>
  <si>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Wk1</t>
  </si>
  <si>
    <t>Wk2</t>
  </si>
  <si>
    <t>Wk3</t>
  </si>
  <si>
    <t>Wk4</t>
  </si>
  <si>
    <t>Wk5</t>
  </si>
  <si>
    <t>Element 1 - Initial Planning</t>
  </si>
  <si>
    <t>Appoint report coordinator and committee</t>
  </si>
  <si>
    <t>Review last year's plan and report</t>
  </si>
  <si>
    <t>Confirm report sections and section authors</t>
  </si>
  <si>
    <t>Confirm printers and distributors</t>
  </si>
  <si>
    <t>Confirm audit timing</t>
  </si>
  <si>
    <t>Convene team of contributors</t>
  </si>
  <si>
    <t>Review compliance requirements and standards</t>
  </si>
  <si>
    <t>Element 2 - Annual report design</t>
  </si>
  <si>
    <t>Establish report theme</t>
  </si>
  <si>
    <t>Update report style guide and format</t>
  </si>
  <si>
    <t>Identify data requirements for report tables</t>
  </si>
  <si>
    <t>Meetings with authors to detail requirements</t>
  </si>
  <si>
    <t>Update model accounts spreadsheet</t>
  </si>
  <si>
    <t>Circulate model accounts to finance preparers</t>
  </si>
  <si>
    <t>Update accounting policy disclosures</t>
  </si>
  <si>
    <t>Element 3 - End of financial year close (GL &amp; HR ledgers)</t>
  </si>
  <si>
    <t>Email cost centre managers for accruals</t>
  </si>
  <si>
    <t>End of year journals</t>
  </si>
  <si>
    <t>First close</t>
  </si>
  <si>
    <t>Final end of year journals</t>
  </si>
  <si>
    <t>Produce trial balance and distribute to note preparers</t>
  </si>
  <si>
    <t>Initial data extracts of HR data for annual report tables</t>
  </si>
  <si>
    <t>Element 4 - Produce Annual Report (excl Financial Statements)</t>
  </si>
  <si>
    <t>Initial draft of basic requirements</t>
  </si>
  <si>
    <t>Authors to produce initial section drafts</t>
  </si>
  <si>
    <t>First review of section drafts</t>
  </si>
  <si>
    <t>Updated sections drafts based on feedback</t>
  </si>
  <si>
    <t>First draft of the front half of the report for Exec consideration</t>
  </si>
  <si>
    <t>Second draft of the front half of the report for Exec consideration</t>
  </si>
  <si>
    <t>Element 5 - Produce Financial statements</t>
  </si>
  <si>
    <t>Reconcile and draft notes to financial statements</t>
  </si>
  <si>
    <t>First draft of financial statements and notes for Exec review</t>
  </si>
  <si>
    <t>Update financial statements and submit to Audit for review</t>
  </si>
  <si>
    <t>Feedback and adjustments arising from audit</t>
  </si>
  <si>
    <t>Update accounts with auditor letter and sign-off</t>
  </si>
  <si>
    <t>Produce final statements for Executive review</t>
  </si>
  <si>
    <t>Element 6 - Produce the Consolidated Report</t>
  </si>
  <si>
    <t>First draft of the complete report for Exec review</t>
  </si>
  <si>
    <t>Draft statement for the Minister</t>
  </si>
  <si>
    <t>Draft of complete report for Ministerial review</t>
  </si>
  <si>
    <t>Final report to be provided for provision to Parliament</t>
  </si>
  <si>
    <t>Preparation and Research</t>
  </si>
  <si>
    <t>Milestone (completed)</t>
  </si>
  <si>
    <t>Suburb</t>
  </si>
  <si>
    <t>Region</t>
  </si>
  <si>
    <t>OFFENCES AGAINST PROPERTY</t>
  </si>
  <si>
    <t>OFFENCES AGAINST THE PERSON</t>
  </si>
  <si>
    <t>MURRAY BRIDGE</t>
  </si>
  <si>
    <t>PORT AUGUSTA</t>
  </si>
  <si>
    <t>MOUNT GAMBIER</t>
  </si>
  <si>
    <t>PORT LINCOLN</t>
  </si>
  <si>
    <t>WHYALLA STUART</t>
  </si>
  <si>
    <t>PORT PIRIE</t>
  </si>
  <si>
    <t>WHYALLA NORRIE</t>
  </si>
  <si>
    <t>MOUNT BARKER</t>
  </si>
  <si>
    <t>RENMARK</t>
  </si>
  <si>
    <t>ALDINGA BEACH</t>
  </si>
  <si>
    <t>COOBER PEDY</t>
  </si>
  <si>
    <t>GAWLER</t>
  </si>
  <si>
    <t>BERRI</t>
  </si>
  <si>
    <t>CEDUNA</t>
  </si>
  <si>
    <t>NARACOORTE</t>
  </si>
  <si>
    <t>WHYALLA</t>
  </si>
  <si>
    <t>KADINA</t>
  </si>
  <si>
    <t>SUBURB</t>
  </si>
  <si>
    <t># of offences</t>
  </si>
  <si>
    <t>ADELAIDE</t>
  </si>
  <si>
    <t>Metropolitan Adelaide</t>
  </si>
  <si>
    <t>MORPHETT VALE</t>
  </si>
  <si>
    <t>SALISBURY</t>
  </si>
  <si>
    <t>OAKLANDS PARK</t>
  </si>
  <si>
    <t>PARAFIELD GARDENS</t>
  </si>
  <si>
    <t>ELIZABETH</t>
  </si>
  <si>
    <t>DAVOREN PARK</t>
  </si>
  <si>
    <t>MAWSON LAKES</t>
  </si>
  <si>
    <t>PARALOWIE</t>
  </si>
  <si>
    <t>NOARLUNGA CENTRE</t>
  </si>
  <si>
    <t>SALISBURY NORTH</t>
  </si>
  <si>
    <t>SMITHFIELD</t>
  </si>
  <si>
    <t>PROSPECT</t>
  </si>
  <si>
    <t>KILBURN</t>
  </si>
  <si>
    <t>CHRISTIE DOWNS</t>
  </si>
  <si>
    <t>MODBURY</t>
  </si>
  <si>
    <t>PORT ADELAIDE</t>
  </si>
  <si>
    <t>CHRISTIES BEACH</t>
  </si>
  <si>
    <t>SALISBURY DOWNS</t>
  </si>
  <si>
    <t>POORAKA</t>
  </si>
  <si>
    <t>ELIZABETH DOWNS</t>
  </si>
  <si>
    <t>SEATON</t>
  </si>
  <si>
    <t>INGLE FARM</t>
  </si>
  <si>
    <t>BLAIR ATHOL</t>
  </si>
  <si>
    <t>GLENELG</t>
  </si>
  <si>
    <t>metropolitan Adelaide</t>
  </si>
  <si>
    <t>PARA HILLS</t>
  </si>
  <si>
    <t>ELIZABETH NORTH</t>
  </si>
  <si>
    <t>WEST LAKES</t>
  </si>
  <si>
    <t>SALISBURY EAST</t>
  </si>
  <si>
    <t>EDWARDSTOWN</t>
  </si>
  <si>
    <t>NORTH ADELAIDE</t>
  </si>
  <si>
    <t>FINDON</t>
  </si>
  <si>
    <t>ELIZABETH SOUTH</t>
  </si>
  <si>
    <t>ELIZABETH EAST</t>
  </si>
  <si>
    <t>MUNNO PARA</t>
  </si>
  <si>
    <t>ROSTREVOR</t>
  </si>
  <si>
    <t>MUNNO PARA WEST</t>
  </si>
  <si>
    <t>ELIZABETH VALE</t>
  </si>
  <si>
    <t>ELIZABETH PARK</t>
  </si>
  <si>
    <t>HILLBANK</t>
  </si>
  <si>
    <t>SEAFORD</t>
  </si>
  <si>
    <t>MITCHELL PARK</t>
  </si>
  <si>
    <t>BLAKEVIEW</t>
  </si>
  <si>
    <t>GOLDEN GROVE</t>
  </si>
  <si>
    <t>BURTON</t>
  </si>
  <si>
    <t>CRAIGMORE</t>
  </si>
  <si>
    <t>MILE END</t>
  </si>
  <si>
    <t>KILKENNY</t>
  </si>
  <si>
    <t>PLYMPTON</t>
  </si>
  <si>
    <t>NORWOOD</t>
  </si>
  <si>
    <t>ANDREWS FARM</t>
  </si>
  <si>
    <t>BROMPTON</t>
  </si>
  <si>
    <t>GILLES PLAINS</t>
  </si>
  <si>
    <t>BOLIVAR</t>
  </si>
  <si>
    <t>ENFIELD</t>
  </si>
  <si>
    <t>HENLEY BEACH</t>
  </si>
  <si>
    <t>EVANSTON</t>
  </si>
  <si>
    <t>SEACOMBE GARDENS</t>
  </si>
  <si>
    <t>PENNINGTON</t>
  </si>
  <si>
    <t>HACKHAM WEST</t>
  </si>
  <si>
    <t>WOODCROFT</t>
  </si>
  <si>
    <t>ABERFOYLE PARK</t>
  </si>
  <si>
    <t>ROSEWATER</t>
  </si>
  <si>
    <t>TORRENSVILLE</t>
  </si>
  <si>
    <t>ELIZABETH GROVE</t>
  </si>
  <si>
    <t>WEST CROYDON</t>
  </si>
  <si>
    <t>CAMPBELLTOWN</t>
  </si>
  <si>
    <t>HALLETT COVE</t>
  </si>
  <si>
    <t>HUNTFIELD HEIGHTS</t>
  </si>
  <si>
    <t>WOODVILLE</t>
  </si>
  <si>
    <t>SEMAPHORE</t>
  </si>
  <si>
    <t>KLEMZIG</t>
  </si>
  <si>
    <t>NOARLUNGA DOWNS</t>
  </si>
  <si>
    <t>CROYDON PARK</t>
  </si>
  <si>
    <t>SEMAPHORE PARK</t>
  </si>
  <si>
    <t>TAPEROO</t>
  </si>
  <si>
    <t>BRIGHTON</t>
  </si>
  <si>
    <t>REYNELLA</t>
  </si>
  <si>
    <t>ROYAL PARK</t>
  </si>
  <si>
    <t>SMITHFIELD PLAINS</t>
  </si>
  <si>
    <t>PARA HILLS WEST</t>
  </si>
  <si>
    <t>BROADVIEW</t>
  </si>
  <si>
    <t>GLENELG NORTH</t>
  </si>
  <si>
    <t>WINDSOR GARDENS</t>
  </si>
  <si>
    <t>PARK HOLME</t>
  </si>
  <si>
    <t>MARION</t>
  </si>
  <si>
    <t>SMALLER</t>
  </si>
  <si>
    <t>WEST BEACH</t>
  </si>
  <si>
    <t>BROOKLYN PARK</t>
  </si>
  <si>
    <t>LARGS BAY</t>
  </si>
  <si>
    <t>CLEARVIEW</t>
  </si>
  <si>
    <t>HOLDEN HILL</t>
  </si>
  <si>
    <t>CAVAN</t>
  </si>
  <si>
    <t>NORTHFIELD</t>
  </si>
  <si>
    <t>DOVER GARDENS</t>
  </si>
  <si>
    <t>MAGILL</t>
  </si>
  <si>
    <t>MANSFIELD PARK</t>
  </si>
  <si>
    <t>WOODVILLE GARDENS</t>
  </si>
  <si>
    <t>NURIOOTPA</t>
  </si>
  <si>
    <t>SOMERTON PARK</t>
  </si>
  <si>
    <t>DRY CREEK</t>
  </si>
  <si>
    <t>NORTH HAVEN</t>
  </si>
  <si>
    <t>VALLEY VIEW</t>
  </si>
  <si>
    <t>WOODVILLE WEST</t>
  </si>
  <si>
    <t>KURRALTA PARK</t>
  </si>
  <si>
    <t>SOUTH PLYMPTON</t>
  </si>
  <si>
    <t>GREENACRES</t>
  </si>
  <si>
    <t>HOPE VALLEY</t>
  </si>
  <si>
    <t>UNLEY</t>
  </si>
  <si>
    <t>WARRADALE</t>
  </si>
  <si>
    <t>ALBERTON</t>
  </si>
  <si>
    <t>SALISBURY HEIGHTS</t>
  </si>
  <si>
    <t>ANGLE VALE</t>
  </si>
  <si>
    <t>ASCOT PARK</t>
  </si>
  <si>
    <t>HAPPY VALLEY</t>
  </si>
  <si>
    <t>HACKHAM</t>
  </si>
  <si>
    <t>WYNN VALE</t>
  </si>
  <si>
    <t>VICTOR HARBOR</t>
  </si>
  <si>
    <t>CAMDEN PARK</t>
  </si>
  <si>
    <t>STURT</t>
  </si>
  <si>
    <t>PARAFIELD</t>
  </si>
  <si>
    <t>SEAFORD MEADOWS</t>
  </si>
  <si>
    <t>SEAFORD RISE</t>
  </si>
  <si>
    <t>FULHAM GARDENS</t>
  </si>
  <si>
    <t>PORT NOARLUNGA</t>
  </si>
  <si>
    <t>THEBARTON</t>
  </si>
  <si>
    <t>WOODVILLE NORTH</t>
  </si>
  <si>
    <t>RIDLEYTON</t>
  </si>
  <si>
    <t>WINGFIELD</t>
  </si>
  <si>
    <t>ADELAIDE AIRPORT</t>
  </si>
  <si>
    <t>MORPHETTVILLE</t>
  </si>
  <si>
    <t>GREENWITH</t>
  </si>
  <si>
    <t>MODBURY NORTH</t>
  </si>
  <si>
    <t>OLD REYNELLA</t>
  </si>
  <si>
    <t>LOXTON</t>
  </si>
  <si>
    <t>WOODVILLE SOUTH</t>
  </si>
  <si>
    <t>FLINDERS PARK</t>
  </si>
  <si>
    <t>LIGHTSVIEW</t>
  </si>
  <si>
    <t>GLENGOWRIE</t>
  </si>
  <si>
    <t>FERRYDEN PARK</t>
  </si>
  <si>
    <t>ROXBY DOWNS</t>
  </si>
  <si>
    <t>SAINT MARYS</t>
  </si>
  <si>
    <t>WALKERVILLE</t>
  </si>
  <si>
    <t>BOWDEN</t>
  </si>
  <si>
    <t>BRAHMA LODGE</t>
  </si>
  <si>
    <t>GRANGE</t>
  </si>
  <si>
    <t>KIDMAN PARK</t>
  </si>
  <si>
    <t>PARADISE</t>
  </si>
  <si>
    <t>PORT AUGUSTA WEST</t>
  </si>
  <si>
    <t>VIRGINIA</t>
  </si>
  <si>
    <t>GEPPS CROSS</t>
  </si>
  <si>
    <t>PARKSIDE</t>
  </si>
  <si>
    <t>HINDMARSH</t>
  </si>
  <si>
    <t>MARDEN</t>
  </si>
  <si>
    <t>SAINT CLAIR</t>
  </si>
  <si>
    <t>WAIKERIE</t>
  </si>
  <si>
    <t>MILLICENT</t>
  </si>
  <si>
    <t>SURREY DOWNS</t>
  </si>
  <si>
    <t>WILLASTON</t>
  </si>
  <si>
    <t>SHEIDOW PARK</t>
  </si>
  <si>
    <t>WELLAND</t>
  </si>
  <si>
    <t>BEVERLEY</t>
  </si>
  <si>
    <t>BLACKWOOD</t>
  </si>
  <si>
    <t>FLAGSTAFF HILL</t>
  </si>
  <si>
    <t>MODBURY HEIGHTS</t>
  </si>
  <si>
    <t>LONSDALE</t>
  </si>
  <si>
    <t>BEDFORD PARK</t>
  </si>
  <si>
    <t>HILLCREST</t>
  </si>
  <si>
    <t>HECTORVILLE</t>
  </si>
  <si>
    <t>OTTOWAY</t>
  </si>
  <si>
    <t>WALLAROO</t>
  </si>
  <si>
    <t>RENOWN PARK</t>
  </si>
  <si>
    <t>KENT TOWN</t>
  </si>
  <si>
    <t>GILBERTON</t>
  </si>
  <si>
    <t>GLENSIDE</t>
  </si>
  <si>
    <t>QUEENSTOWN</t>
  </si>
  <si>
    <t>ANGLE PARK</t>
  </si>
  <si>
    <t>OAKDEN</t>
  </si>
  <si>
    <t>NEWTON</t>
  </si>
  <si>
    <t>UNDERDALE</t>
  </si>
  <si>
    <t>O'HALLORAN HILL</t>
  </si>
  <si>
    <t>SALISBURY PARK</t>
  </si>
  <si>
    <t>ATHOL PARK</t>
  </si>
  <si>
    <t>SEFTON PARK</t>
  </si>
  <si>
    <t>RIDGEHAVEN</t>
  </si>
  <si>
    <t>WOODVILLE PARK</t>
  </si>
  <si>
    <t>LARGS NORTH</t>
  </si>
  <si>
    <t>SEAVIEW DOWNS</t>
  </si>
  <si>
    <t>PETERHEAD</t>
  </si>
  <si>
    <t>TRANMERE</t>
  </si>
  <si>
    <t>ATHELSTONE</t>
  </si>
  <si>
    <t>FULLARTON</t>
  </si>
  <si>
    <t>GLANDORE</t>
  </si>
  <si>
    <t>GOOLWA</t>
  </si>
  <si>
    <t>WAYVILLE</t>
  </si>
  <si>
    <t>CLOVELLY PARK</t>
  </si>
  <si>
    <t>KAPUNDA</t>
  </si>
  <si>
    <t>OSBORNE</t>
  </si>
  <si>
    <t>STEPNEY</t>
  </si>
  <si>
    <t>SAINT PETERS</t>
  </si>
  <si>
    <t>GAWLER SOUTH</t>
  </si>
  <si>
    <t>GLENELG EAST</t>
  </si>
  <si>
    <t>GOODWOOD</t>
  </si>
  <si>
    <t>TAILEM BEND</t>
  </si>
  <si>
    <t>BARMERA</t>
  </si>
  <si>
    <t>ERNABELLA</t>
  </si>
  <si>
    <t>NORTH PLYMPTON</t>
  </si>
  <si>
    <t>PLYMPTON PARK</t>
  </si>
  <si>
    <t>RICHMOND</t>
  </si>
  <si>
    <t>MANNUM</t>
  </si>
  <si>
    <t>CHELTENHAM</t>
  </si>
  <si>
    <t>CLARE</t>
  </si>
  <si>
    <t>LOCKLEYS</t>
  </si>
  <si>
    <t>BORDERTOWN</t>
  </si>
  <si>
    <t>EVANSTON PARK</t>
  </si>
  <si>
    <t>GAWLER EAST</t>
  </si>
  <si>
    <t>HIGHBURY</t>
  </si>
  <si>
    <t>PARA VISTA</t>
  </si>
  <si>
    <t>TWO WELLS</t>
  </si>
  <si>
    <t>FULHAM</t>
  </si>
  <si>
    <t>HILTON</t>
  </si>
  <si>
    <t>DARLINGTON</t>
  </si>
  <si>
    <t>MOANA</t>
  </si>
  <si>
    <t>STRATHALBYN</t>
  </si>
  <si>
    <t>TEA TREE GULLY</t>
  </si>
  <si>
    <t>WHYALLA PLAYFORD</t>
  </si>
  <si>
    <t>BANKSIA PARK</t>
  </si>
  <si>
    <t>DIREK</t>
  </si>
  <si>
    <t>FAIRVIEW PARK</t>
  </si>
  <si>
    <t>MCLAREN VALE</t>
  </si>
  <si>
    <t>BELAIR</t>
  </si>
  <si>
    <t>BIRKENHEAD</t>
  </si>
  <si>
    <t>ALDINGA</t>
  </si>
  <si>
    <t>DAW PARK</t>
  </si>
  <si>
    <t>GLYNDE</t>
  </si>
  <si>
    <t>OLD NOARLUNGA</t>
  </si>
  <si>
    <t>REDWOOD PARK</t>
  </si>
  <si>
    <t>GULFVIEW HEIGHTS</t>
  </si>
  <si>
    <t>NAILSWORTH</t>
  </si>
  <si>
    <t>O'SULLIVAN BEACH</t>
  </si>
  <si>
    <t>PORT NOARLUNGA SOUTH</t>
  </si>
  <si>
    <t>SAINT AGNES</t>
  </si>
  <si>
    <t>GLENUNGA</t>
  </si>
  <si>
    <t>HOVE</t>
  </si>
  <si>
    <t>CUMBERLAND PARK</t>
  </si>
  <si>
    <t>HAWTHORN</t>
  </si>
  <si>
    <t>BLACK FOREST</t>
  </si>
  <si>
    <t>FELIXSTOW</t>
  </si>
  <si>
    <t>REGENCY PARK</t>
  </si>
  <si>
    <t>SEACLIFF</t>
  </si>
  <si>
    <t>WEST LAKES SHORE</t>
  </si>
  <si>
    <t>MELROSE PARK</t>
  </si>
  <si>
    <t>TORRENS PARK</t>
  </si>
  <si>
    <t>MOONTA</t>
  </si>
  <si>
    <t>CLARENCE PARK</t>
  </si>
  <si>
    <t>CROYDON</t>
  </si>
  <si>
    <t>SOUTH BRIGHTON</t>
  </si>
  <si>
    <t>AMATA</t>
  </si>
  <si>
    <t>DERNANCOURT</t>
  </si>
  <si>
    <t>FIRLE</t>
  </si>
  <si>
    <t>GLEN OSMOND</t>
  </si>
  <si>
    <t>KENSINGTON</t>
  </si>
  <si>
    <t>KESWICK</t>
  </si>
  <si>
    <t>MARLESTON</t>
  </si>
  <si>
    <t>HENLEY BEACH SOUTH</t>
  </si>
  <si>
    <t>NORTHGATE</t>
  </si>
  <si>
    <t>SALISBURY PLAIN</t>
  </si>
  <si>
    <t>COLLINSWOOD</t>
  </si>
  <si>
    <t>EVANSTON GARDENS</t>
  </si>
  <si>
    <t>HACKNEY</t>
  </si>
  <si>
    <t>HENDON</t>
  </si>
  <si>
    <t>NAIRNE</t>
  </si>
  <si>
    <t>PAYNEHAM</t>
  </si>
  <si>
    <t>WEST HINDMARSH</t>
  </si>
  <si>
    <t>EDEN HILLS</t>
  </si>
  <si>
    <t>HAMPSTEAD GARDENS</t>
  </si>
  <si>
    <t>STIRLING NORTH</t>
  </si>
  <si>
    <t>WALKLEY HEIGHTS</t>
  </si>
  <si>
    <t>COLONEL LIGHT GARDENS</t>
  </si>
  <si>
    <t>MIDDLETON</t>
  </si>
  <si>
    <t>NOVAR GARDENS</t>
  </si>
  <si>
    <t>THEVENARD</t>
  </si>
  <si>
    <t>GREEN FIELDS</t>
  </si>
  <si>
    <t>MINTABIE</t>
  </si>
  <si>
    <t>PORT WILLUNGA</t>
  </si>
  <si>
    <t>STIRLING</t>
  </si>
  <si>
    <t>TANUNDA</t>
  </si>
  <si>
    <t>KINGSCOTE</t>
  </si>
  <si>
    <t>EXETER</t>
  </si>
  <si>
    <t>HYDE PARK</t>
  </si>
  <si>
    <t>MEDINDIE</t>
  </si>
  <si>
    <t>MOONTA BAY</t>
  </si>
  <si>
    <t>PASADENA</t>
  </si>
  <si>
    <t>GLENELG SOUTH</t>
  </si>
  <si>
    <t>WATERLOO CORNER</t>
  </si>
  <si>
    <t>ENCOUNTER BAY</t>
  </si>
  <si>
    <t>HEWETT</t>
  </si>
  <si>
    <t>BALAKLAVA</t>
  </si>
  <si>
    <t>SELLICKS BEACH</t>
  </si>
  <si>
    <t>DEVON PARK</t>
  </si>
  <si>
    <t>FORESTVILLE</t>
  </si>
  <si>
    <t>OVINGHAM</t>
  </si>
  <si>
    <t>RISDON PARK</t>
  </si>
  <si>
    <t>SEACLIFF PARK</t>
  </si>
  <si>
    <t>ALBERT PARK</t>
  </si>
  <si>
    <t>KENSINGTON GARDENS</t>
  </si>
  <si>
    <t>WHYALLA JENKINS</t>
  </si>
  <si>
    <t>MILLSWOOD</t>
  </si>
  <si>
    <t>PETERBOROUGH</t>
  </si>
  <si>
    <t>ALLENBY GARDENS</t>
  </si>
  <si>
    <t>PENFIELD</t>
  </si>
  <si>
    <t>TROTT PARK</t>
  </si>
  <si>
    <t>WILLIAMSTOWN</t>
  </si>
  <si>
    <t>NORTH BRIGHTON</t>
  </si>
  <si>
    <t>VALE PARK</t>
  </si>
  <si>
    <t>GAWLER WEST</t>
  </si>
  <si>
    <t>GILLMAN</t>
  </si>
  <si>
    <t>GOOLWA BEACH</t>
  </si>
  <si>
    <t>KEITH</t>
  </si>
  <si>
    <t>LINDEN PARK</t>
  </si>
  <si>
    <t>MALVERN</t>
  </si>
  <si>
    <t>PORT ELLIOT</t>
  </si>
  <si>
    <t>ANGASTON</t>
  </si>
  <si>
    <t>ETHELTON</t>
  </si>
  <si>
    <t>KINGSWOOD</t>
  </si>
  <si>
    <t>CLARENCE GARDENS</t>
  </si>
  <si>
    <t>ASHFORD</t>
  </si>
  <si>
    <t>BURNSIDE</t>
  </si>
  <si>
    <t>EDINBURGH NORTH</t>
  </si>
  <si>
    <t>MILE END SOUTH</t>
  </si>
  <si>
    <t>MYRTLE BANK</t>
  </si>
  <si>
    <t>SEMAPHORE SOUTH</t>
  </si>
  <si>
    <t>COROMANDEL VALLEY</t>
  </si>
  <si>
    <t>COWANDILLA</t>
  </si>
  <si>
    <t>MASLIN BEACH</t>
  </si>
  <si>
    <t>MENINGIE</t>
  </si>
  <si>
    <t>HAHNDORF</t>
  </si>
  <si>
    <t>MIMILI</t>
  </si>
  <si>
    <t>TRINITY GARDENS</t>
  </si>
  <si>
    <t>DUDLEY PARK</t>
  </si>
  <si>
    <t>MAYLANDS</t>
  </si>
  <si>
    <t>ONKAPARINGA HILLS</t>
  </si>
  <si>
    <t>REYNELLA EAST</t>
  </si>
  <si>
    <t>ROSE PARK</t>
  </si>
  <si>
    <t>WEST RICHMOND</t>
  </si>
  <si>
    <t>WESTBOURNE PARK</t>
  </si>
  <si>
    <t>MARINO</t>
  </si>
  <si>
    <t>LOWER MITCHAM</t>
  </si>
  <si>
    <t>MITCHAM</t>
  </si>
  <si>
    <t>TOORAK GARDENS</t>
  </si>
  <si>
    <t>EASTWOOD</t>
  </si>
  <si>
    <t>FREELING</t>
  </si>
  <si>
    <t>JAMESTOWN</t>
  </si>
  <si>
    <t>LEWISTON</t>
  </si>
  <si>
    <t>MAITLAND</t>
  </si>
  <si>
    <t>ROYSTON PARK</t>
  </si>
  <si>
    <t>HAZELWOOD PARK</t>
  </si>
  <si>
    <t>ROSEWORTHY</t>
  </si>
  <si>
    <t>COLLEGE PARK</t>
  </si>
  <si>
    <t>GLANVILLE</t>
  </si>
  <si>
    <t>HAYBOROUGH</t>
  </si>
  <si>
    <t>KENSINGTON PARK</t>
  </si>
  <si>
    <t>LITTLEHAMPTON</t>
  </si>
  <si>
    <t>MANNINGHAM</t>
  </si>
  <si>
    <t>MILANG</t>
  </si>
  <si>
    <t>PANORAMA</t>
  </si>
  <si>
    <t>LYNDOCH</t>
  </si>
  <si>
    <t>NORMANVILLE</t>
  </si>
  <si>
    <t>WILLUNGA</t>
  </si>
  <si>
    <t>WOODSIDE</t>
  </si>
  <si>
    <t>EVERARD PARK</t>
  </si>
  <si>
    <t>FREGON</t>
  </si>
  <si>
    <t>HINDMARSH ISLAND</t>
  </si>
  <si>
    <t>MCCRACKEN</t>
  </si>
  <si>
    <t>NEW PORT</t>
  </si>
  <si>
    <t>ONE TREE HILL</t>
  </si>
  <si>
    <t>SAINT GEORGES</t>
  </si>
  <si>
    <t>SEACOMBE HEIGHTS</t>
  </si>
  <si>
    <t>UNLEY PARK</t>
  </si>
  <si>
    <t>CLAPHAM</t>
  </si>
  <si>
    <t>CRAIGBURN FARM</t>
  </si>
  <si>
    <t>GAWLER BELT</t>
  </si>
  <si>
    <t>MALLALA</t>
  </si>
  <si>
    <t>MYPONGA</t>
  </si>
  <si>
    <t>PAYNEHAM SOUTH</t>
  </si>
  <si>
    <t>QUORN</t>
  </si>
  <si>
    <t>DAVENPORT</t>
  </si>
  <si>
    <t>PENOLA</t>
  </si>
  <si>
    <t>BEAUMONT</t>
  </si>
  <si>
    <t>HAWTHORNDENE</t>
  </si>
  <si>
    <t>PORT MACDONNELL</t>
  </si>
  <si>
    <t>SAINT MORRIS</t>
  </si>
  <si>
    <t>THORNGATE</t>
  </si>
  <si>
    <t>YALATA</t>
  </si>
  <si>
    <t>ARDROSSAN</t>
  </si>
  <si>
    <t>FREWVILLE</t>
  </si>
  <si>
    <t>GLOBE DERBY PARK</t>
  </si>
  <si>
    <t>GOOLWA NORTH</t>
  </si>
  <si>
    <t>ROBE</t>
  </si>
  <si>
    <t>SOLOMONTOWN</t>
  </si>
  <si>
    <t>BURRA</t>
  </si>
  <si>
    <t>COONALPYN</t>
  </si>
  <si>
    <t>EVANDALE</t>
  </si>
  <si>
    <t>OLYMPIC DAM</t>
  </si>
  <si>
    <t>PORT WAKEFIELD</t>
  </si>
  <si>
    <t>VISTA</t>
  </si>
  <si>
    <t>WATTLE PARK</t>
  </si>
  <si>
    <t>BLANCHETOWN</t>
  </si>
  <si>
    <t>LOBETHAL</t>
  </si>
  <si>
    <t>MORGAN</t>
  </si>
  <si>
    <t>HIGHGATE</t>
  </si>
  <si>
    <t>INDULKANA</t>
  </si>
  <si>
    <t>MOUNT COMPASS</t>
  </si>
  <si>
    <t>NETLEY</t>
  </si>
  <si>
    <t>PINNAROO</t>
  </si>
  <si>
    <t>SALISBURY SOUTH</t>
  </si>
  <si>
    <t>SNOWTOWN</t>
  </si>
  <si>
    <t>STREAKY BAY</t>
  </si>
  <si>
    <t>ADDRESS UNKNOWN</t>
  </si>
  <si>
    <t>BEULAH PARK</t>
  </si>
  <si>
    <t>KOONIBBA</t>
  </si>
  <si>
    <t>MARRYATVILLE</t>
  </si>
  <si>
    <t>PARINGA</t>
  </si>
  <si>
    <t>RIVERTON</t>
  </si>
  <si>
    <t>TENNYSON</t>
  </si>
  <si>
    <t>BALHANNAH</t>
  </si>
  <si>
    <t>CRYSTAL BROOK</t>
  </si>
  <si>
    <t>JOSLIN</t>
  </si>
  <si>
    <t>PORT PIRIE SOUTH</t>
  </si>
  <si>
    <t>BELLEVUE HEIGHTS</t>
  </si>
  <si>
    <t>COWELL</t>
  </si>
  <si>
    <t>GOOLWA SOUTH</t>
  </si>
  <si>
    <t>GREENOCK</t>
  </si>
  <si>
    <t>KINGSTON</t>
  </si>
  <si>
    <t>LEABROOK</t>
  </si>
  <si>
    <t>MYLOR</t>
  </si>
  <si>
    <t>PIPALYATJARA</t>
  </si>
  <si>
    <t>PORT PIRIE WEST</t>
  </si>
  <si>
    <t>STANSBURY</t>
  </si>
  <si>
    <t>ALDGATE</t>
  </si>
  <si>
    <t>EVANSTON SOUTH</t>
  </si>
  <si>
    <t>HAMLEY BRIDGE</t>
  </si>
  <si>
    <t>NETHERBY</t>
  </si>
  <si>
    <t>PORT BROUGHTON</t>
  </si>
  <si>
    <t>ROSSLYN PARK</t>
  </si>
  <si>
    <t>BRIDGEWATER</t>
  </si>
  <si>
    <t>CARRICKALINGA</t>
  </si>
  <si>
    <t>GLENALTA</t>
  </si>
  <si>
    <t>KERSBROOK</t>
  </si>
  <si>
    <t>YANKALILLA</t>
  </si>
  <si>
    <t>BIRDWOOD</t>
  </si>
  <si>
    <t>DUBLIN</t>
  </si>
  <si>
    <t>ERINDALE</t>
  </si>
  <si>
    <t>BEACHPORT</t>
  </si>
  <si>
    <t>CRAFERS</t>
  </si>
  <si>
    <t>CRAFERS WEST</t>
  </si>
  <si>
    <t>DULWICH</t>
  </si>
  <si>
    <t>KINGS PARK</t>
  </si>
  <si>
    <t>KINGSTON PARK</t>
  </si>
  <si>
    <t>KUDLA</t>
  </si>
  <si>
    <t>MARLA</t>
  </si>
  <si>
    <t>PORT VICTORIA</t>
  </si>
  <si>
    <t>TUSMORE</t>
  </si>
  <si>
    <t>BUCKLAND PARK</t>
  </si>
  <si>
    <t>EDINBURGH</t>
  </si>
  <si>
    <t>EUDUNDA</t>
  </si>
  <si>
    <t>GLOSSOP</t>
  </si>
  <si>
    <t>MACCLESFIELD</t>
  </si>
  <si>
    <t>PORT HUGHES</t>
  </si>
  <si>
    <t>HAWKER</t>
  </si>
  <si>
    <t>MONASH</t>
  </si>
  <si>
    <t>MOUNT PLEASANT</t>
  </si>
  <si>
    <t>POINT PEARCE</t>
  </si>
  <si>
    <t>URRBRAE</t>
  </si>
  <si>
    <t>COFFIN BAY</t>
  </si>
  <si>
    <t>COPLEY</t>
  </si>
  <si>
    <t>FINNISS</t>
  </si>
  <si>
    <t>FITZROY</t>
  </si>
  <si>
    <t>KANGARILLA</t>
  </si>
  <si>
    <t>KIMBA</t>
  </si>
  <si>
    <t>OODNADATTA</t>
  </si>
  <si>
    <t>SADDLEWORTH</t>
  </si>
  <si>
    <t>SEAFORD HEIGHTS</t>
  </si>
  <si>
    <t>STONYFELL</t>
  </si>
  <si>
    <t>TANTANOOLA</t>
  </si>
  <si>
    <t>TUMBY BAY</t>
  </si>
  <si>
    <t>WUDINNA</t>
  </si>
  <si>
    <t>ECHUNGA</t>
  </si>
  <si>
    <t>HOUGHTON</t>
  </si>
  <si>
    <t>MACDONALD PARK</t>
  </si>
  <si>
    <t>MEADOWS</t>
  </si>
  <si>
    <t>PADTHAWAY</t>
  </si>
  <si>
    <t>SPRINGTON</t>
  </si>
  <si>
    <t>BROWNLOW</t>
  </si>
  <si>
    <t>CALLINGTON</t>
  </si>
  <si>
    <t>JERVOIS</t>
  </si>
  <si>
    <t>LOWER LIGHT</t>
  </si>
  <si>
    <t>MINLATON</t>
  </si>
  <si>
    <t>RISDON PARK SOUTH</t>
  </si>
  <si>
    <t>TINTINARA</t>
  </si>
  <si>
    <t>UPPER STURT</t>
  </si>
  <si>
    <t>WALLAROO MINES</t>
  </si>
  <si>
    <t>WOODFORDE</t>
  </si>
  <si>
    <t>CLARENDON</t>
  </si>
  <si>
    <t>CLAYTON BAY</t>
  </si>
  <si>
    <t>GUMERACHA</t>
  </si>
  <si>
    <t>KORUNYE</t>
  </si>
  <si>
    <t>MCLAREN FLAT</t>
  </si>
  <si>
    <t>MOORAK</t>
  </si>
  <si>
    <t>NAPPERBY</t>
  </si>
  <si>
    <t>SWAN REACH</t>
  </si>
  <si>
    <t>TRURO</t>
  </si>
  <si>
    <t>URAIDLA</t>
  </si>
  <si>
    <t>WASLEYS</t>
  </si>
  <si>
    <t>GLADSTONE</t>
  </si>
  <si>
    <t>KALBEEBA</t>
  </si>
  <si>
    <t>LAURA</t>
  </si>
  <si>
    <t>LOVEDAY</t>
  </si>
  <si>
    <t>PENFIELD GARDENS</t>
  </si>
  <si>
    <t>ROBERTSTOWN</t>
  </si>
  <si>
    <t>ROWLAND FLAT</t>
  </si>
  <si>
    <t>SANDY CREEK</t>
  </si>
  <si>
    <t>SPRINGFIELD</t>
  </si>
  <si>
    <t>TUNGKILLO</t>
  </si>
  <si>
    <t>UMUWA</t>
  </si>
  <si>
    <t>ANDAMOOKA</t>
  </si>
  <si>
    <t>CAMBRAI</t>
  </si>
  <si>
    <t>KAROONDA</t>
  </si>
  <si>
    <t>LAMEROO</t>
  </si>
  <si>
    <t>LYRUP</t>
  </si>
  <si>
    <t>MARRABEL</t>
  </si>
  <si>
    <t>NARRUNG</t>
  </si>
  <si>
    <t>NORTH BEACH</t>
  </si>
  <si>
    <t>OWEN</t>
  </si>
  <si>
    <t>PALMER</t>
  </si>
  <si>
    <t>PORT CLINTON</t>
  </si>
  <si>
    <t>WAROOKA</t>
  </si>
  <si>
    <t>WATERLOO</t>
  </si>
  <si>
    <t>WIRRINA COVE</t>
  </si>
  <si>
    <t>ARNO BAY</t>
  </si>
  <si>
    <t>CAPE JERVIS</t>
  </si>
  <si>
    <t>COCKATOO VALLEY</t>
  </si>
  <si>
    <t>ELLISTON</t>
  </si>
  <si>
    <t>HAMILTON</t>
  </si>
  <si>
    <t>HEATHFIELD</t>
  </si>
  <si>
    <t>HUMBUG SCRUB</t>
  </si>
  <si>
    <t>KANMANTOO</t>
  </si>
  <si>
    <t>LEIGH CREEK</t>
  </si>
  <si>
    <t>LIPSON</t>
  </si>
  <si>
    <t>LOXTON NORTH</t>
  </si>
  <si>
    <t>NORTH MOONTA</t>
  </si>
  <si>
    <t>ORROROO</t>
  </si>
  <si>
    <t>PASKEVILLE</t>
  </si>
  <si>
    <t>YORKETOWN</t>
  </si>
  <si>
    <t>AUBURN</t>
  </si>
  <si>
    <t>BOOKPURNONG</t>
  </si>
  <si>
    <t>BRUKUNGA</t>
  </si>
  <si>
    <t>CLEVE</t>
  </si>
  <si>
    <t>COBDOGLA</t>
  </si>
  <si>
    <t>CUMMINS</t>
  </si>
  <si>
    <t>EDEN VALLEY</t>
  </si>
  <si>
    <t>FORRESTON</t>
  </si>
  <si>
    <t>MANOORA</t>
  </si>
  <si>
    <t>MONARTO</t>
  </si>
  <si>
    <t>MOONTA MINES</t>
  </si>
  <si>
    <t>MOOROOK</t>
  </si>
  <si>
    <t>MOUNT BURR</t>
  </si>
  <si>
    <t>MOUNT TORRENS</t>
  </si>
  <si>
    <t>NANGWARRY</t>
  </si>
  <si>
    <t>NUNDROO</t>
  </si>
  <si>
    <t>OUTER HARBOR</t>
  </si>
  <si>
    <t>PENRICE</t>
  </si>
  <si>
    <t>POINT LOWLY</t>
  </si>
  <si>
    <t>REID</t>
  </si>
  <si>
    <t>SAINT KILDA</t>
  </si>
  <si>
    <t>SUNLANDS</t>
  </si>
  <si>
    <t>TARLEE</t>
  </si>
  <si>
    <t>THOMPSON BEACH</t>
  </si>
  <si>
    <t>TOTNESS</t>
  </si>
  <si>
    <t>WILLUNGA SOUTH</t>
  </si>
  <si>
    <t>WINDSOR</t>
  </si>
  <si>
    <t>WINKIE</t>
  </si>
  <si>
    <t>ALFORD</t>
  </si>
  <si>
    <t>AULDANA</t>
  </si>
  <si>
    <t>BASKET RANGE</t>
  </si>
  <si>
    <t>BOOBOROWIE</t>
  </si>
  <si>
    <t>BUCHFELDE</t>
  </si>
  <si>
    <t>CADELL</t>
  </si>
  <si>
    <t>CHERRY GARDENS</t>
  </si>
  <si>
    <t>COOLTONG</t>
  </si>
  <si>
    <t>CUDLEE CREEK</t>
  </si>
  <si>
    <t>ELIZABETH WEST</t>
  </si>
  <si>
    <t>FARRELL FLAT</t>
  </si>
  <si>
    <t>GERARD</t>
  </si>
  <si>
    <t>GLENCOE</t>
  </si>
  <si>
    <t>HILLIER</t>
  </si>
  <si>
    <t>HINDMARSH VALLEY</t>
  </si>
  <si>
    <t>KINGSTON ON MURRAY</t>
  </si>
  <si>
    <t>LANGHORNE CREEK</t>
  </si>
  <si>
    <t>LOCHIEL</t>
  </si>
  <si>
    <t>MARION BAY</t>
  </si>
  <si>
    <t>MULLAQUANA</t>
  </si>
  <si>
    <t>MUNNO PARA DOWNS</t>
  </si>
  <si>
    <t>OAKBANK</t>
  </si>
  <si>
    <t>PAGES FLAT</t>
  </si>
  <si>
    <t>POINT TURTON</t>
  </si>
  <si>
    <t>PORT GAWLER</t>
  </si>
  <si>
    <t>PORT KENNY</t>
  </si>
  <si>
    <t>REEVES PLAINS</t>
  </si>
  <si>
    <t>RENMARK WEST</t>
  </si>
  <si>
    <t>ROCKLEIGH</t>
  </si>
  <si>
    <t>SECOND VALLEY</t>
  </si>
  <si>
    <t>TEROWIE</t>
  </si>
  <si>
    <t>YONGALA</t>
  </si>
  <si>
    <t>ASHTON</t>
  </si>
  <si>
    <t>BEAUFORT</t>
  </si>
  <si>
    <t>BELVIDERE</t>
  </si>
  <si>
    <t>BETHEL</t>
  </si>
  <si>
    <t>BLEWITT SPRINGS</t>
  </si>
  <si>
    <t>BOOLEROO CENTRE</t>
  </si>
  <si>
    <t>BUTE</t>
  </si>
  <si>
    <t>CHARLESTON</t>
  </si>
  <si>
    <t>CURRENCY CREEK</t>
  </si>
  <si>
    <t>CYGNET RIVER</t>
  </si>
  <si>
    <t>DAVEYSTON</t>
  </si>
  <si>
    <t>EBENEZER</t>
  </si>
  <si>
    <t>FOREST RANGE</t>
  </si>
  <si>
    <t>FRANCES</t>
  </si>
  <si>
    <t>GAWLER RIVER</t>
  </si>
  <si>
    <t>HEATHPOOL</t>
  </si>
  <si>
    <t>KANPI</t>
  </si>
  <si>
    <t>KONGORONG</t>
  </si>
  <si>
    <t>MENZIES</t>
  </si>
  <si>
    <t>MOUNT GEORGE</t>
  </si>
  <si>
    <t>MUNDULLA</t>
  </si>
  <si>
    <t>MYPOLONGA</t>
  </si>
  <si>
    <t>NEW TOWN</t>
  </si>
  <si>
    <t>PENONG</t>
  </si>
  <si>
    <t>PIMBA</t>
  </si>
  <si>
    <t>POOCHERA</t>
  </si>
  <si>
    <t>PORT GERMEIN</t>
  </si>
  <si>
    <t>PORT VINCENT</t>
  </si>
  <si>
    <t>PRICE</t>
  </si>
  <si>
    <t>RAMCO</t>
  </si>
  <si>
    <t>RAUKKAN</t>
  </si>
  <si>
    <t>RENMARK NORTH</t>
  </si>
  <si>
    <t>SMOKY BAY</t>
  </si>
  <si>
    <t>SOUTHEND</t>
  </si>
  <si>
    <t>TARPEENA</t>
  </si>
  <si>
    <t>TATACHILLA</t>
  </si>
  <si>
    <t>UPPER HERMITAGE</t>
  </si>
  <si>
    <t>WALKER FLAT</t>
  </si>
  <si>
    <t>WARNERTOWN</t>
  </si>
  <si>
    <t>WATTLE FLAT</t>
  </si>
  <si>
    <t>WHYALLA BARSON</t>
  </si>
  <si>
    <t>WILMINGTON</t>
  </si>
  <si>
    <t>WOOMERA</t>
  </si>
  <si>
    <t>ALMA</t>
  </si>
  <si>
    <t>BAUDIN BEACH</t>
  </si>
  <si>
    <t>BLACK HILL</t>
  </si>
  <si>
    <t>BUNGAMA</t>
  </si>
  <si>
    <t>CHAIN OF PONDS</t>
  </si>
  <si>
    <t>CHANDLERS HILL</t>
  </si>
  <si>
    <t>COOBOWIE</t>
  </si>
  <si>
    <t>COONAMIA</t>
  </si>
  <si>
    <t>COWIRRA</t>
  </si>
  <si>
    <t>DELAMERE</t>
  </si>
  <si>
    <t>GARDEN ISLAND</t>
  </si>
  <si>
    <t>GLENDAMBO</t>
  </si>
  <si>
    <t>GOULD CREEK</t>
  </si>
  <si>
    <t>INGLEWOOD</t>
  </si>
  <si>
    <t>IRON KNOB</t>
  </si>
  <si>
    <t>KALKA</t>
  </si>
  <si>
    <t>KALTJITI</t>
  </si>
  <si>
    <t>KESWICK TERMINAL</t>
  </si>
  <si>
    <t>LUCINDALE</t>
  </si>
  <si>
    <t>MARANANGA</t>
  </si>
  <si>
    <t>MARREE</t>
  </si>
  <si>
    <t>MIDDLE BEACH</t>
  </si>
  <si>
    <t>MIL LEL</t>
  </si>
  <si>
    <t>MOCULTA</t>
  </si>
  <si>
    <t>MONARTO SOUTH</t>
  </si>
  <si>
    <t>MOUNT CRAWFORD</t>
  </si>
  <si>
    <t>NORTH SHIELDS</t>
  </si>
  <si>
    <t>PARACOMBE</t>
  </si>
  <si>
    <t>PARILLA</t>
  </si>
  <si>
    <t>PARRAKIE</t>
  </si>
  <si>
    <t>TEMPLERS</t>
  </si>
  <si>
    <t>THOMPSONS BEACH</t>
  </si>
  <si>
    <t>VERDUN</t>
  </si>
  <si>
    <t>WELLINGTON</t>
  </si>
  <si>
    <t>WESTERN FLAT</t>
  </si>
  <si>
    <t>WHITES VALLEY</t>
  </si>
  <si>
    <t>WIRRABARA</t>
  </si>
  <si>
    <t>WORROLONG</t>
  </si>
  <si>
    <t>YACKA</t>
  </si>
  <si>
    <t>YATALA VALE</t>
  </si>
  <si>
    <t>BACK VALLEY</t>
  </si>
  <si>
    <t>BAGOT WELL</t>
  </si>
  <si>
    <t>BALGOWAN</t>
  </si>
  <si>
    <t>BLYTH</t>
  </si>
  <si>
    <t>BOWER</t>
  </si>
  <si>
    <t>BOWMANS</t>
  </si>
  <si>
    <t>BURDETT</t>
  </si>
  <si>
    <t>CAREY GULLY</t>
  </si>
  <si>
    <t>CAROLINE</t>
  </si>
  <si>
    <t>CEDUNA WATERS</t>
  </si>
  <si>
    <t>CHAFFEY</t>
  </si>
  <si>
    <t>CLINTON</t>
  </si>
  <si>
    <t>COMPTON</t>
  </si>
  <si>
    <t>COOMANDOOK</t>
  </si>
  <si>
    <t>CROMER</t>
  </si>
  <si>
    <t>DISMAL SWAMP</t>
  </si>
  <si>
    <t>EDITHBURGH</t>
  </si>
  <si>
    <t>FISHER</t>
  </si>
  <si>
    <t>GOMERSAL</t>
  </si>
  <si>
    <t>GREENHILL</t>
  </si>
  <si>
    <t>HALBURY</t>
  </si>
  <si>
    <t>HAMPDEN</t>
  </si>
  <si>
    <t>HARROGATE</t>
  </si>
  <si>
    <t>HARTLEY</t>
  </si>
  <si>
    <t>HATHERLEIGH</t>
  </si>
  <si>
    <t>HILLTOWN</t>
  </si>
  <si>
    <t>HINDMARSH TIERS</t>
  </si>
  <si>
    <t>IRONBANK</t>
  </si>
  <si>
    <t>KEYNETON</t>
  </si>
  <si>
    <t>KOOLUNGA</t>
  </si>
  <si>
    <t>KUITPO</t>
  </si>
  <si>
    <t>KYBYBOLITE</t>
  </si>
  <si>
    <t>LEAWOOD GARDENS</t>
  </si>
  <si>
    <t>LYNTON</t>
  </si>
  <si>
    <t>MANNANARIE</t>
  </si>
  <si>
    <t>MEDINDIE GARDENS</t>
  </si>
  <si>
    <t>MELROSE</t>
  </si>
  <si>
    <t>MERILDEN</t>
  </si>
  <si>
    <t>MOUNT JAGGED</t>
  </si>
  <si>
    <t>MURBKO</t>
  </si>
  <si>
    <t>MURRAY BRIDGE EAST</t>
  </si>
  <si>
    <t>NANGKITA</t>
  </si>
  <si>
    <t>NEW RESIDENCE</t>
  </si>
  <si>
    <t>NULLARBOR</t>
  </si>
  <si>
    <t>PAISLEY</t>
  </si>
  <si>
    <t>PENNESHAW</t>
  </si>
  <si>
    <t>PEWSEY VALE</t>
  </si>
  <si>
    <t>SAMPSON FLAT</t>
  </si>
  <si>
    <t>SANDERGROVE</t>
  </si>
  <si>
    <t>SCOTT CREEK</t>
  </si>
  <si>
    <t>SEVENHILL</t>
  </si>
  <si>
    <t>SKYE</t>
  </si>
  <si>
    <t>SPALDING</t>
  </si>
  <si>
    <t>STONE HUT</t>
  </si>
  <si>
    <t>STRUAN</t>
  </si>
  <si>
    <t>SUNNYSIDE</t>
  </si>
  <si>
    <t>TAYLORVILLE</t>
  </si>
  <si>
    <t>TERINGIE</t>
  </si>
  <si>
    <t>THRINGTON</t>
  </si>
  <si>
    <t>TORRENS ISLAND</t>
  </si>
  <si>
    <t>VENUS BAY</t>
  </si>
  <si>
    <t>WAITPINGA</t>
  </si>
  <si>
    <t>WALLAROO PLAIN</t>
  </si>
  <si>
    <t>WATERFALL GULLY</t>
  </si>
  <si>
    <t>YAHL</t>
  </si>
  <si>
    <t>YATINA</t>
  </si>
  <si>
    <t>YUNTA</t>
  </si>
  <si>
    <t>ALAWOONA</t>
  </si>
  <si>
    <t>ALLENDALE EAST</t>
  </si>
  <si>
    <t>AMERICAN RIVER</t>
  </si>
  <si>
    <t>ARTHURTON</t>
  </si>
  <si>
    <t>ASHBOURNE</t>
  </si>
  <si>
    <t>BALD HILLS</t>
  </si>
  <si>
    <t>BAY OF SHOALS</t>
  </si>
  <si>
    <t>BELALIE NORTH</t>
  </si>
  <si>
    <t>BLACK SPRINGS</t>
  </si>
  <si>
    <t>BLANCHE HARBOR</t>
  </si>
  <si>
    <t>BLETCHLEY</t>
  </si>
  <si>
    <t>BOOKABIE</t>
  </si>
  <si>
    <t>BORRIKA</t>
  </si>
  <si>
    <t>BRAY</t>
  </si>
  <si>
    <t>BRINKLEY</t>
  </si>
  <si>
    <t>BRINKWORTH</t>
  </si>
  <si>
    <t>BULL CREEK</t>
  </si>
  <si>
    <t>BUNBURY</t>
  </si>
  <si>
    <t>BURRUNGULE</t>
  </si>
  <si>
    <t>CALTOWIE</t>
  </si>
  <si>
    <t>CARPENTER ROCKS</t>
  </si>
  <si>
    <t>CASSINI</t>
  </si>
  <si>
    <t>COMMISSARIAT POINT</t>
  </si>
  <si>
    <t>CONCORDIA</t>
  </si>
  <si>
    <t>COOMUNGA</t>
  </si>
  <si>
    <t>COORABIE</t>
  </si>
  <si>
    <t>COROMANDEL EAST</t>
  </si>
  <si>
    <t>CURRAMULKA</t>
  </si>
  <si>
    <t>DARKE PEAK</t>
  </si>
  <si>
    <t>DAWESLEY</t>
  </si>
  <si>
    <t>DAWSON</t>
  </si>
  <si>
    <t>DONOVANS</t>
  </si>
  <si>
    <t>EMU BAY</t>
  </si>
  <si>
    <t>EMU DOWNS</t>
  </si>
  <si>
    <t>FITZGERALD BAY</t>
  </si>
  <si>
    <t>FLAXMAN VALLEY</t>
  </si>
  <si>
    <t>GEORGETOWN</t>
  </si>
  <si>
    <t>GREENBANKS</t>
  </si>
  <si>
    <t>HANSON</t>
  </si>
  <si>
    <t>HOPE FOREST</t>
  </si>
  <si>
    <t>HORNSDALE</t>
  </si>
  <si>
    <t>HYNAM</t>
  </si>
  <si>
    <t>INNAMINCKA</t>
  </si>
  <si>
    <t>IRON BARON</t>
  </si>
  <si>
    <t>KAPINNIE</t>
  </si>
  <si>
    <t>KARTE</t>
  </si>
  <si>
    <t>KEPA</t>
  </si>
  <si>
    <t>KOPPIO</t>
  </si>
  <si>
    <t>KYBUNGA</t>
  </si>
  <si>
    <t>LAKE PLAINS</t>
  </si>
  <si>
    <t>LEASINGHAM</t>
  </si>
  <si>
    <t>LENSWOOD</t>
  </si>
  <si>
    <t>LONG PLAINS</t>
  </si>
  <si>
    <t>LOUTH BAY</t>
  </si>
  <si>
    <t>MAGGEA</t>
  </si>
  <si>
    <t>MALINONG</t>
  </si>
  <si>
    <t>MATTA FLAT</t>
  </si>
  <si>
    <t>MERCUNDA</t>
  </si>
  <si>
    <t>MERIBAH</t>
  </si>
  <si>
    <t>MONGOLATA</t>
  </si>
  <si>
    <t>MOUNT BRYAN EAST</t>
  </si>
  <si>
    <t>MOUNT SCHANK</t>
  </si>
  <si>
    <t>MUDAMUCKLA</t>
  </si>
  <si>
    <t>NELSHABY</t>
  </si>
  <si>
    <t>NILDOTTIE</t>
  </si>
  <si>
    <t>NORTH YELTA</t>
  </si>
  <si>
    <t>NORTON SUMMIT</t>
  </si>
  <si>
    <t>NOTTS WELL</t>
  </si>
  <si>
    <t>O.B.FLAT</t>
  </si>
  <si>
    <t>OAK VALLEY</t>
  </si>
  <si>
    <t>PALLAMANA</t>
  </si>
  <si>
    <t>PARUNA</t>
  </si>
  <si>
    <t>PEKINA</t>
  </si>
  <si>
    <t>PERPONDA</t>
  </si>
  <si>
    <t>PINE POINT</t>
  </si>
  <si>
    <t>PINERY</t>
  </si>
  <si>
    <t>PORT NEILL</t>
  </si>
  <si>
    <t>PORT PARHAM</t>
  </si>
  <si>
    <t>PROSPECT HILL</t>
  </si>
  <si>
    <t>RAMSAY</t>
  </si>
  <si>
    <t>RHYNIE</t>
  </si>
  <si>
    <t>RIVERGLADES</t>
  </si>
  <si>
    <t>ROCHESTER</t>
  </si>
  <si>
    <t>ROCKY GULLY</t>
  </si>
  <si>
    <t>ROCKY PLAIN</t>
  </si>
  <si>
    <t>ROSEDALE</t>
  </si>
  <si>
    <t>RUDALL</t>
  </si>
  <si>
    <t>SANDLETON</t>
  </si>
  <si>
    <t>SEDAN</t>
  </si>
  <si>
    <t>SEPPELTSFIELD</t>
  </si>
  <si>
    <t>SHEA-OAK LOG</t>
  </si>
  <si>
    <t>SOUTH KILKERRAN</t>
  </si>
  <si>
    <t>SUMMERTOWN</t>
  </si>
  <si>
    <t>TELOWIE</t>
  </si>
  <si>
    <t>TICKERA</t>
  </si>
  <si>
    <t>TOOPERANG</t>
  </si>
  <si>
    <t>TULKA</t>
  </si>
  <si>
    <t>ULEYBURY</t>
  </si>
  <si>
    <t>WANBI</t>
  </si>
  <si>
    <t>WANDEARAH EAST</t>
  </si>
  <si>
    <t>WANGARY</t>
  </si>
  <si>
    <t>WANGOLINA</t>
  </si>
  <si>
    <t>WARD BELT</t>
  </si>
  <si>
    <t>WHYTE YARCOWIE</t>
  </si>
  <si>
    <t>WIGLEY FLAT</t>
  </si>
  <si>
    <t>WILLAMULKA</t>
  </si>
  <si>
    <t>WINNINOWIE</t>
  </si>
  <si>
    <t>WIRREGA</t>
  </si>
  <si>
    <t>WISANGER</t>
  </si>
  <si>
    <t>WISTOW</t>
  </si>
  <si>
    <t>WONGULLA</t>
  </si>
  <si>
    <t>WOODS POINT</t>
  </si>
  <si>
    <t>WYOMI</t>
  </si>
  <si>
    <t>YAMBA</t>
  </si>
  <si>
    <t>YATTALUNGA</t>
  </si>
  <si>
    <t>YOUNGHUSBAND</t>
  </si>
  <si>
    <t>YUMALI</t>
  </si>
  <si>
    <t>ANTECHAMBER BAY</t>
  </si>
  <si>
    <t>ARKAROOLA</t>
  </si>
  <si>
    <t>ARMAGH</t>
  </si>
  <si>
    <t>AVON</t>
  </si>
  <si>
    <t>BALCANOONA</t>
  </si>
  <si>
    <t>BANGHAM</t>
  </si>
  <si>
    <t>BARABBA</t>
  </si>
  <si>
    <t>BAROOTA</t>
  </si>
  <si>
    <t>BAROSSA GOLDFIELDS</t>
  </si>
  <si>
    <t>BETHANY</t>
  </si>
  <si>
    <t>BIBARINGA</t>
  </si>
  <si>
    <t>BLACK POINT</t>
  </si>
  <si>
    <t>BLACK ROCK</t>
  </si>
  <si>
    <t>BLAKISTON</t>
  </si>
  <si>
    <t>BLINMAN</t>
  </si>
  <si>
    <t>BOWHILL</t>
  </si>
  <si>
    <t>BRADBURY</t>
  </si>
  <si>
    <t>BRAMFIELD</t>
  </si>
  <si>
    <t>BUCKINGHAM</t>
  </si>
  <si>
    <t>BUGLE RANGE</t>
  </si>
  <si>
    <t>BUGLE RANGES</t>
  </si>
  <si>
    <t>BUNDALEER</t>
  </si>
  <si>
    <t>BUNDALEER NORTH</t>
  </si>
  <si>
    <t>BUNGALA ESTATE</t>
  </si>
  <si>
    <t>CADGEE</t>
  </si>
  <si>
    <t>CALPERUM</t>
  </si>
  <si>
    <t>CANUNDA</t>
  </si>
  <si>
    <t>CAPE DOUGLAS</t>
  </si>
  <si>
    <t>CARALUE</t>
  </si>
  <si>
    <t>CARRIETON</t>
  </si>
  <si>
    <t>CHANDADA</t>
  </si>
  <si>
    <t>CHAPMAN BORE</t>
  </si>
  <si>
    <t>CHINAMAN WELLS</t>
  </si>
  <si>
    <t>CLAYTON</t>
  </si>
  <si>
    <t>COLEBATCH</t>
  </si>
  <si>
    <t>COLES</t>
  </si>
  <si>
    <t>COLTON</t>
  </si>
  <si>
    <t>CONDOWIE</t>
  </si>
  <si>
    <t>COOMBE</t>
  </si>
  <si>
    <t>COORONG</t>
  </si>
  <si>
    <t>COPEVILLE</t>
  </si>
  <si>
    <t>COULTA</t>
  </si>
  <si>
    <t>CRESCENT</t>
  </si>
  <si>
    <t>CULBURRA</t>
  </si>
  <si>
    <t>CUNNINGHAM</t>
  </si>
  <si>
    <t>DALKEY</t>
  </si>
  <si>
    <t>DINGABLEDINGA</t>
  </si>
  <si>
    <t>DORRIEN</t>
  </si>
  <si>
    <t>DOUGLAS POINT</t>
  </si>
  <si>
    <t>DUTTON</t>
  </si>
  <si>
    <t>DUTTON EAST</t>
  </si>
  <si>
    <t>EDILLILIE</t>
  </si>
  <si>
    <t>EIGHT MILE CREEK</t>
  </si>
  <si>
    <t>ELWOMPLE</t>
  </si>
  <si>
    <t>EVERARD CENTRAL</t>
  </si>
  <si>
    <t>FIELD</t>
  </si>
  <si>
    <t>FISHERMAN BAY</t>
  </si>
  <si>
    <t>FISHERMANS BAY</t>
  </si>
  <si>
    <t>FORDS</t>
  </si>
  <si>
    <t>FOUL BAY</t>
  </si>
  <si>
    <t>FOWLERS BAY</t>
  </si>
  <si>
    <t>FURNER</t>
  </si>
  <si>
    <t>GEMMELLS</t>
  </si>
  <si>
    <t>GILES CORNER</t>
  </si>
  <si>
    <t>GLEN BOREE</t>
  </si>
  <si>
    <t>GLENBURNIE</t>
  </si>
  <si>
    <t>GOSSE</t>
  </si>
  <si>
    <t>GRACE PLAINS</t>
  </si>
  <si>
    <t>GREENWAYS</t>
  </si>
  <si>
    <t>GULNARE</t>
  </si>
  <si>
    <t>GUM CREEK</t>
  </si>
  <si>
    <t>HALLELUJAH HILLS</t>
  </si>
  <si>
    <t>HALLETT</t>
  </si>
  <si>
    <t>HARDWICKE BAY</t>
  </si>
  <si>
    <t>HIGHLAND VALLEY</t>
  </si>
  <si>
    <t>HILL RIVER</t>
  </si>
  <si>
    <t>HILLRIVER</t>
  </si>
  <si>
    <t>HOLDER</t>
  </si>
  <si>
    <t>HOYLETON</t>
  </si>
  <si>
    <t>HUDDLESTON</t>
  </si>
  <si>
    <t>INKERMAN</t>
  </si>
  <si>
    <t>INMAN VALLEY</t>
  </si>
  <si>
    <t>INNESTON</t>
  </si>
  <si>
    <t>JERUSALEM</t>
  </si>
  <si>
    <t>JULIA</t>
  </si>
  <si>
    <t>KAINTON</t>
  </si>
  <si>
    <t>KANGAROO FLAT</t>
  </si>
  <si>
    <t>KANGAROO HEAD</t>
  </si>
  <si>
    <t>KARATTA</t>
  </si>
  <si>
    <t>KEPPOCH</t>
  </si>
  <si>
    <t>KINGSFORD</t>
  </si>
  <si>
    <t>KINGSTON S.E.</t>
  </si>
  <si>
    <t>KOOROONA</t>
  </si>
  <si>
    <t>KUITPO FOREST</t>
  </si>
  <si>
    <t>KULPARA</t>
  </si>
  <si>
    <t>KYANCUTTA</t>
  </si>
  <si>
    <t>LIGHT PASS</t>
  </si>
  <si>
    <t>LOCHABER</t>
  </si>
  <si>
    <t>LOCK</t>
  </si>
  <si>
    <t>LOWBANK</t>
  </si>
  <si>
    <t>LOWER HERMITAGE</t>
  </si>
  <si>
    <t>LOWER INMAN VALLEY</t>
  </si>
  <si>
    <t>LUCKY BAY</t>
  </si>
  <si>
    <t>MAMBRAY CREEK</t>
  </si>
  <si>
    <t>MANNA HILL</t>
  </si>
  <si>
    <t>MARALINGA</t>
  </si>
  <si>
    <t>MARAMA</t>
  </si>
  <si>
    <t>MARCOLLAT</t>
  </si>
  <si>
    <t>MARKS LANDING</t>
  </si>
  <si>
    <t>MILENDELLA</t>
  </si>
  <si>
    <t>MINBRIE</t>
  </si>
  <si>
    <t>MINNIPA</t>
  </si>
  <si>
    <t>MINTARO</t>
  </si>
  <si>
    <t>MINVALARA</t>
  </si>
  <si>
    <t>MITCHELLVILLE</t>
  </si>
  <si>
    <t>MONTEITH</t>
  </si>
  <si>
    <t>MOORUNDIE</t>
  </si>
  <si>
    <t>MORCHARD</t>
  </si>
  <si>
    <t>MORN HILL</t>
  </si>
  <si>
    <t>MORTANA</t>
  </si>
  <si>
    <t>MOUNT BENSON</t>
  </si>
  <si>
    <t>MOUNT BRYAN</t>
  </si>
  <si>
    <t>MOUNT FREELING</t>
  </si>
  <si>
    <t>MOUNT LIGHT</t>
  </si>
  <si>
    <t>MOUNT LOFTY</t>
  </si>
  <si>
    <t>MOUNT MCINTYRE</t>
  </si>
  <si>
    <t>MOUNT OSMOND</t>
  </si>
  <si>
    <t>MOUNT SERLE</t>
  </si>
  <si>
    <t>MOUNT TEMPLETON</t>
  </si>
  <si>
    <t>MUNDULLA WEST</t>
  </si>
  <si>
    <t>MURDINGA</t>
  </si>
  <si>
    <t>MURPUTJA</t>
  </si>
  <si>
    <t>MURRAY BRIDGE NORTH</t>
  </si>
  <si>
    <t>MURRAY TOWN</t>
  </si>
  <si>
    <t>MYPONGA BEACH</t>
  </si>
  <si>
    <t>MYRLA</t>
  </si>
  <si>
    <t>NALYAPPA</t>
  </si>
  <si>
    <t>NANTAWARRA</t>
  </si>
  <si>
    <t>NARRIDY</t>
  </si>
  <si>
    <t>NEALES FLAT</t>
  </si>
  <si>
    <t>NENE VALLEY</t>
  </si>
  <si>
    <t>NEPEAN BAY</t>
  </si>
  <si>
    <t>NEWTOWN</t>
  </si>
  <si>
    <t>NGAPALA</t>
  </si>
  <si>
    <t>NGARKAT</t>
  </si>
  <si>
    <t>NORTHERN HEIGHTS</t>
  </si>
  <si>
    <t>OLD CALPERUM</t>
  </si>
  <si>
    <t>OODLA WIRRA</t>
  </si>
  <si>
    <t>OXFORD LANDING</t>
  </si>
  <si>
    <t>PAECHTOWN</t>
  </si>
  <si>
    <t>PARA WIRRA NATIONAL PARK</t>
  </si>
  <si>
    <t>PARAFIELD AIRPORT</t>
  </si>
  <si>
    <t>PARHAM</t>
  </si>
  <si>
    <t>PARNDANA</t>
  </si>
  <si>
    <t>PEAKE</t>
  </si>
  <si>
    <t>PEEBINGA</t>
  </si>
  <si>
    <t>PERLUBIE</t>
  </si>
  <si>
    <t>PETWOOD</t>
  </si>
  <si>
    <t>PICCADILLY</t>
  </si>
  <si>
    <t>PINKERTON PLAINS</t>
  </si>
  <si>
    <t>PINKS BEACH</t>
  </si>
  <si>
    <t>PIRIE EAST</t>
  </si>
  <si>
    <t>POINT BOSTON</t>
  </si>
  <si>
    <t>POINT PASS</t>
  </si>
  <si>
    <t>PONDE</t>
  </si>
  <si>
    <t>POONINDIE</t>
  </si>
  <si>
    <t>PORT FLINDERS</t>
  </si>
  <si>
    <t>PORT MANNUM</t>
  </si>
  <si>
    <t>PORT PATERSON</t>
  </si>
  <si>
    <t>PUKATJA</t>
  </si>
  <si>
    <t>PUNYELROO</t>
  </si>
  <si>
    <t>PURNONG</t>
  </si>
  <si>
    <t>REDBANKS</t>
  </si>
  <si>
    <t>RENDELSHAM</t>
  </si>
  <si>
    <t>SAINT KITTS</t>
  </si>
  <si>
    <t>SANDALWOOD</t>
  </si>
  <si>
    <t>SANDERSTON</t>
  </si>
  <si>
    <t>SELLICKS HILL</t>
  </si>
  <si>
    <t>SHEOAK FLAT</t>
  </si>
  <si>
    <t>SILVERTON</t>
  </si>
  <si>
    <t>STANLEY</t>
  </si>
  <si>
    <t>STANLEY FLAT</t>
  </si>
  <si>
    <t>STEINFELD</t>
  </si>
  <si>
    <t>STENHOUSE BAY</t>
  </si>
  <si>
    <t>STOCKWELL</t>
  </si>
  <si>
    <t>STOCKYARD CREEK</t>
  </si>
  <si>
    <t>STOKES BAY</t>
  </si>
  <si>
    <t>SULTANA POINT</t>
  </si>
  <si>
    <t>SUNNYBRAE</t>
  </si>
  <si>
    <t>THE GAP</t>
  </si>
  <si>
    <t>TIATUKIA</t>
  </si>
  <si>
    <t>TONSLEY</t>
  </si>
  <si>
    <t>TOOLIGIE</t>
  </si>
  <si>
    <t>TORRENS VALE</t>
  </si>
  <si>
    <t>TOTHILL BELT</t>
  </si>
  <si>
    <t>UCOLTA</t>
  </si>
  <si>
    <t>ULOOLOO</t>
  </si>
  <si>
    <t>ULYERRA</t>
  </si>
  <si>
    <t>UWORRA</t>
  </si>
  <si>
    <t>VERRAN</t>
  </si>
  <si>
    <t>WALLOWAY</t>
  </si>
  <si>
    <t>WANDEARAH WEST</t>
  </si>
  <si>
    <t>WANDILO</t>
  </si>
  <si>
    <t>WANILLA</t>
  </si>
  <si>
    <t>WARRAMBOO</t>
  </si>
  <si>
    <t>WASHPOOL</t>
  </si>
  <si>
    <t>WATCHMAN</t>
  </si>
  <si>
    <t>WATTLE RANGE</t>
  </si>
  <si>
    <t>WAURALTEE</t>
  </si>
  <si>
    <t>WEBB BEACH</t>
  </si>
  <si>
    <t>WEEROONA ISLAND</t>
  </si>
  <si>
    <t>WELLINGTON EAST</t>
  </si>
  <si>
    <t>WEST BUNDALEER</t>
  </si>
  <si>
    <t>WESTERN RIVER</t>
  </si>
  <si>
    <t>WHITE RIVER</t>
  </si>
  <si>
    <t>WILLOWIE</t>
  </si>
  <si>
    <t>WILLSDEN</t>
  </si>
  <si>
    <t>WILLUNGA HILL</t>
  </si>
  <si>
    <t>WILLYAROO</t>
  </si>
  <si>
    <t>WINULTA</t>
  </si>
  <si>
    <t>WOKURNA</t>
  </si>
  <si>
    <t>WOLSELEY</t>
  </si>
  <si>
    <t>WOODCHESTER</t>
  </si>
  <si>
    <t>WOOL BAY</t>
  </si>
  <si>
    <t>WOOLSHEDS</t>
  </si>
  <si>
    <t>WORLDS END</t>
  </si>
  <si>
    <t>WYE</t>
  </si>
  <si>
    <t>YADLAMULKA STATION</t>
  </si>
  <si>
    <t>YORKE VALLEY</t>
  </si>
  <si>
    <t>Employee related</t>
  </si>
  <si>
    <t>YTD budget</t>
  </si>
  <si>
    <t>Fair</t>
  </si>
  <si>
    <t>Good</t>
  </si>
  <si>
    <t>YTD actual</t>
  </si>
  <si>
    <t>EOY forecast</t>
  </si>
  <si>
    <t>SHOW THE DEVELOPMENT OF GRAPH IN STEPS</t>
  </si>
  <si>
    <t>Start with a stacked area graph for all data</t>
  </si>
  <si>
    <t>Year to date budget</t>
  </si>
  <si>
    <t>Year to date actual</t>
  </si>
  <si>
    <t>Full year budget</t>
  </si>
  <si>
    <t>Full year forecast</t>
  </si>
  <si>
    <t>Change chart type for the target to a line graph with markers</t>
  </si>
  <si>
    <t>Creates a blue dot</t>
  </si>
  <si>
    <t>Click the blue dot to format data series</t>
  </si>
  <si>
    <t xml:space="preserve">change line marker to a line with width 30 </t>
  </si>
  <si>
    <t>and colour maroon</t>
  </si>
  <si>
    <t>Choose the value section</t>
  </si>
  <si>
    <t>Format data series and select secondary axis</t>
  </si>
  <si>
    <t>Change gap width to 350%</t>
  </si>
  <si>
    <t>change both axis to be consistent</t>
  </si>
  <si>
    <t>Format each data series to change the fill colours</t>
  </si>
  <si>
    <t>Extend data series from A1:B7 to A1:D7</t>
  </si>
  <si>
    <t>Format the line to 'no line'</t>
  </si>
  <si>
    <t>Remove the secondary axis</t>
  </si>
  <si>
    <t>Realign the primary axis to 270 degrees</t>
  </si>
  <si>
    <t>Realign the horizontal axis to 270 degrees</t>
  </si>
  <si>
    <t>Highlight cells behind the graph to create white borders</t>
  </si>
  <si>
    <t>Then copy</t>
  </si>
  <si>
    <t>Paste as a linked picture</t>
  </si>
  <si>
    <t>Rotate 90 degrees</t>
  </si>
  <si>
    <t>Employee satisfaction 2013</t>
  </si>
  <si>
    <t>Employee satisfaction 2014</t>
  </si>
  <si>
    <t>Employee satisfaction 2015</t>
  </si>
  <si>
    <t>Poor</t>
  </si>
  <si>
    <t>Excellent</t>
  </si>
  <si>
    <t>Value</t>
  </si>
  <si>
    <t>Day Number</t>
  </si>
  <si>
    <t>Visitors</t>
  </si>
  <si>
    <t>Day of Week</t>
  </si>
  <si>
    <t>Wed</t>
  </si>
  <si>
    <t>Fri</t>
  </si>
  <si>
    <t>Thu</t>
  </si>
  <si>
    <t>Sat</t>
  </si>
  <si>
    <t>Sun</t>
  </si>
  <si>
    <t>Mon</t>
  </si>
  <si>
    <t>Tue</t>
  </si>
  <si>
    <t>Standard deviation</t>
  </si>
  <si>
    <t>upper limit</t>
  </si>
  <si>
    <t>lower limit</t>
  </si>
  <si>
    <t>W1</t>
  </si>
  <si>
    <t>Th2</t>
  </si>
  <si>
    <t>F3</t>
  </si>
  <si>
    <t>S4</t>
  </si>
  <si>
    <t>Su5</t>
  </si>
  <si>
    <t>M6</t>
  </si>
  <si>
    <t>Tu7</t>
  </si>
  <si>
    <t>W8</t>
  </si>
  <si>
    <t>Th9</t>
  </si>
  <si>
    <t>F10</t>
  </si>
  <si>
    <t>S11</t>
  </si>
  <si>
    <t>Su12</t>
  </si>
  <si>
    <t>M13</t>
  </si>
  <si>
    <t>W15</t>
  </si>
  <si>
    <t>Tu14</t>
  </si>
  <si>
    <t>Th16</t>
  </si>
  <si>
    <t>F17</t>
  </si>
  <si>
    <t>S18</t>
  </si>
  <si>
    <t>Su19</t>
  </si>
  <si>
    <t>M20</t>
  </si>
  <si>
    <t>Tu21</t>
  </si>
  <si>
    <t>W22</t>
  </si>
  <si>
    <t>Th23</t>
  </si>
  <si>
    <t>F24</t>
  </si>
  <si>
    <t>S25</t>
  </si>
  <si>
    <t>Su26</t>
  </si>
  <si>
    <t>M27</t>
  </si>
  <si>
    <t>Tu28</t>
  </si>
  <si>
    <t>W29</t>
  </si>
  <si>
    <t>Th30</t>
  </si>
  <si>
    <t>F31</t>
  </si>
  <si>
    <t>All of Org</t>
  </si>
  <si>
    <t>Age</t>
  </si>
  <si>
    <t>Number</t>
  </si>
  <si>
    <t>Division 1</t>
  </si>
  <si>
    <t>Division 2</t>
  </si>
  <si>
    <t>Division 3</t>
  </si>
  <si>
    <t>Division 4</t>
  </si>
  <si>
    <t>Division 5</t>
  </si>
  <si>
    <t>Division 6</t>
  </si>
  <si>
    <t>Division 7</t>
  </si>
  <si>
    <t>TOTAL</t>
  </si>
  <si>
    <t>Professionals</t>
  </si>
  <si>
    <t xml:space="preserve"> 18.00  Count</t>
  </si>
  <si>
    <t xml:space="preserve"> 19.00  Count</t>
  </si>
  <si>
    <t xml:space="preserve"> 20.00  Count</t>
  </si>
  <si>
    <t xml:space="preserve"> 21.00  Count</t>
  </si>
  <si>
    <t xml:space="preserve"> 22.00  Count</t>
  </si>
  <si>
    <t xml:space="preserve"> 23.00  Count</t>
  </si>
  <si>
    <t xml:space="preserve"> 24.00  Count</t>
  </si>
  <si>
    <t xml:space="preserve"> 25.00  Count</t>
  </si>
  <si>
    <t xml:space="preserve"> 26.00  Count</t>
  </si>
  <si>
    <t xml:space="preserve"> 27.00  Count</t>
  </si>
  <si>
    <t xml:space="preserve"> 28.00  Count</t>
  </si>
  <si>
    <t xml:space="preserve"> 29.00  Count</t>
  </si>
  <si>
    <t xml:space="preserve"> 30.00  Count</t>
  </si>
  <si>
    <t xml:space="preserve"> 31.00  Count</t>
  </si>
  <si>
    <t xml:space="preserve"> 32.00  Count</t>
  </si>
  <si>
    <t xml:space="preserve"> 33.00  Count</t>
  </si>
  <si>
    <t xml:space="preserve"> 34.00  Count</t>
  </si>
  <si>
    <t xml:space="preserve"> 35.00  Count</t>
  </si>
  <si>
    <t xml:space="preserve"> 36.00  Count</t>
  </si>
  <si>
    <t xml:space="preserve"> 37.00  Count</t>
  </si>
  <si>
    <t xml:space="preserve"> 38.00  Count</t>
  </si>
  <si>
    <t xml:space="preserve"> 39.00  Count</t>
  </si>
  <si>
    <t xml:space="preserve"> 40.00  Count</t>
  </si>
  <si>
    <t xml:space="preserve"> 41.00  Count</t>
  </si>
  <si>
    <t xml:space="preserve"> 42.00  Count</t>
  </si>
  <si>
    <t xml:space="preserve"> 43.00  Count</t>
  </si>
  <si>
    <t xml:space="preserve"> 44.00  Count</t>
  </si>
  <si>
    <t xml:space="preserve"> 45.00  Count</t>
  </si>
  <si>
    <t xml:space="preserve"> 46.00  Count</t>
  </si>
  <si>
    <t xml:space="preserve"> 47.00  Count</t>
  </si>
  <si>
    <t xml:space="preserve"> 48.00  Count</t>
  </si>
  <si>
    <t xml:space="preserve"> 49.00  Count</t>
  </si>
  <si>
    <t xml:space="preserve"> 50.00  Count</t>
  </si>
  <si>
    <t xml:space="preserve"> 51.00  Count</t>
  </si>
  <si>
    <t xml:space="preserve"> 52.00  Count</t>
  </si>
  <si>
    <t xml:space="preserve"> 53.00  Count</t>
  </si>
  <si>
    <t xml:space="preserve"> 54.00  Count</t>
  </si>
  <si>
    <t xml:space="preserve"> 55.00  Count</t>
  </si>
  <si>
    <t xml:space="preserve"> 56.00  Count</t>
  </si>
  <si>
    <t xml:space="preserve"> 57.00  Count</t>
  </si>
  <si>
    <t xml:space="preserve"> 58.00  Count</t>
  </si>
  <si>
    <t xml:space="preserve"> 59.00  Count</t>
  </si>
  <si>
    <t xml:space="preserve"> 60.00  Count</t>
  </si>
  <si>
    <t xml:space="preserve"> 61.00  Count</t>
  </si>
  <si>
    <t xml:space="preserve"> 62.00  Count</t>
  </si>
  <si>
    <t xml:space="preserve"> 63.00  Count</t>
  </si>
  <si>
    <t xml:space="preserve"> 64.00  Count</t>
  </si>
  <si>
    <t xml:space="preserve"> 65.00  Count</t>
  </si>
  <si>
    <t xml:space="preserve"> 66.00  Count</t>
  </si>
  <si>
    <t xml:space="preserve"> 67.00  Count</t>
  </si>
  <si>
    <t xml:space="preserve"> 68.00  Count</t>
  </si>
  <si>
    <t xml:space="preserve"> 69.00  Count</t>
  </si>
  <si>
    <t xml:space="preserve"> 70.00  Count</t>
  </si>
  <si>
    <t xml:space="preserve"> 71.00  Count</t>
  </si>
  <si>
    <t xml:space="preserve"> 73.00  Count</t>
  </si>
  <si>
    <t>Grand Count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</si>
  <si>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</si>
  <si>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</si>
  <si>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</si>
  <si>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</si>
  <si>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</si>
  <si>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</si>
  <si>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</si>
  <si>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</si>
  <si>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</si>
  <si>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</si>
  <si>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</si>
  <si>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</si>
  <si>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DAY</t>
  </si>
  <si>
    <t>MONTH</t>
  </si>
  <si>
    <t>(a) Based on month and day of birth, 2007-2016. </t>
  </si>
  <si>
    <t>Source ABS</t>
  </si>
  <si>
    <t>3301.0 - Births, Australia, 2016</t>
  </si>
  <si>
    <r>
      <t>Table: Birthday rank over the past 10 years</t>
    </r>
    <r>
      <rPr>
        <sz val="10"/>
        <color rgb="FF333333"/>
        <rFont val="Arial"/>
        <family val="2"/>
      </rPr>
      <t>(a)(b)</t>
    </r>
  </si>
  <si>
    <t>Other corporate</t>
  </si>
  <si>
    <t>Customer related</t>
  </si>
  <si>
    <t>THE DEVELOPMENT OF GRAPH IN STEPS</t>
  </si>
  <si>
    <t>FINANCIAL ROADMAP</t>
  </si>
  <si>
    <t>Q3</t>
  </si>
  <si>
    <t>Q4</t>
  </si>
  <si>
    <t>Q1</t>
  </si>
  <si>
    <t>Q2</t>
  </si>
  <si>
    <t xml:space="preserve">Site Activations </t>
  </si>
  <si>
    <t>Site 1</t>
  </si>
  <si>
    <t>Estimated cost for site 1</t>
  </si>
  <si>
    <t>$</t>
  </si>
  <si>
    <t>million</t>
  </si>
  <si>
    <t>Site 2</t>
  </si>
  <si>
    <t>Estimated cost for Site 2</t>
  </si>
  <si>
    <t>Cost in millions over three years</t>
  </si>
  <si>
    <t>Site 3</t>
  </si>
  <si>
    <t>Estimated cost for Site 3</t>
  </si>
  <si>
    <t>Site 4</t>
  </si>
  <si>
    <t>Estimated cost for Site 4</t>
  </si>
  <si>
    <t>Site 5</t>
  </si>
  <si>
    <t>Est. Site 5 $</t>
  </si>
  <si>
    <t>Across sites</t>
  </si>
  <si>
    <t>Supported by:</t>
  </si>
  <si>
    <t>FTE plus infrastructure staff in 2020-21 and Vendor resources</t>
  </si>
  <si>
    <t>Estimated cost over three years:</t>
  </si>
  <si>
    <t>Optimisations and Enhancements</t>
  </si>
  <si>
    <t>Enhancements - Urgent</t>
  </si>
  <si>
    <t>FTE</t>
  </si>
  <si>
    <t>Annual cost of:</t>
  </si>
  <si>
    <t>million per annum</t>
  </si>
  <si>
    <t>Enhancements - Technical</t>
  </si>
  <si>
    <t>Enhancements - Administration</t>
  </si>
  <si>
    <t>Engineering</t>
  </si>
  <si>
    <t>Range of projects - estimated total cost of:</t>
  </si>
  <si>
    <t>Enhancement projects and strategies</t>
  </si>
  <si>
    <t>Program</t>
  </si>
  <si>
    <t>Site optimisation support</t>
  </si>
  <si>
    <t>Optimisation program support</t>
  </si>
  <si>
    <t>plus consultants</t>
  </si>
  <si>
    <t>Site</t>
  </si>
  <si>
    <t>Optimisation</t>
  </si>
  <si>
    <t>Site optimisation resources</t>
  </si>
  <si>
    <t>Once all sites are activated</t>
  </si>
  <si>
    <t>Ongoing Operational Support</t>
  </si>
  <si>
    <t>Central operational support</t>
  </si>
  <si>
    <t>Supported by up to:</t>
  </si>
  <si>
    <t>Full year annual cost:</t>
  </si>
  <si>
    <t>Resources shared during activations</t>
  </si>
  <si>
    <t>Corporate operational support</t>
  </si>
  <si>
    <t>Help Desk</t>
  </si>
  <si>
    <t>Professional group support</t>
  </si>
  <si>
    <t>Software licence and maintenance</t>
  </si>
  <si>
    <t>Goods and Services expenses</t>
  </si>
  <si>
    <t>Contracted costs with vendor</t>
  </si>
  <si>
    <t>Infrastructure and device support</t>
  </si>
  <si>
    <t>Ongoing support and leases</t>
  </si>
  <si>
    <t>Independent Assurance</t>
  </si>
  <si>
    <t>Program running costs incl leases</t>
  </si>
  <si>
    <t>Office accommodation, utilities</t>
  </si>
  <si>
    <t>Product Upgrades</t>
  </si>
  <si>
    <t>Product and Technology upgrades</t>
  </si>
  <si>
    <t>Estimated cost:</t>
  </si>
  <si>
    <t>Current waiting list</t>
  </si>
  <si>
    <t>New cases</t>
  </si>
  <si>
    <t>Cases processed</t>
  </si>
  <si>
    <t>Projected waiting list</t>
  </si>
  <si>
    <t>One Room</t>
  </si>
  <si>
    <t>Two Rooms</t>
  </si>
  <si>
    <t>Three Rooms</t>
  </si>
  <si>
    <t>Benchmark waiting list</t>
  </si>
  <si>
    <t>Consistent public holiday date</t>
  </si>
  <si>
    <t>Survey result</t>
  </si>
  <si>
    <t>Target sought</t>
  </si>
  <si>
    <t>Poor range</t>
  </si>
  <si>
    <t>Fair range</t>
  </si>
  <si>
    <t>Good range</t>
  </si>
  <si>
    <t>Excellent range</t>
  </si>
  <si>
    <t>Bubble Chart</t>
  </si>
  <si>
    <t>Projects</t>
  </si>
  <si>
    <t>Industry Attractiveness</t>
  </si>
  <si>
    <t>Organisation capability</t>
  </si>
  <si>
    <t>Budget</t>
  </si>
  <si>
    <t>Budget figures</t>
  </si>
  <si>
    <t>Salaries</t>
  </si>
  <si>
    <t>Allowances and overtime</t>
  </si>
  <si>
    <t>Other operating expenditure</t>
  </si>
  <si>
    <t>Total operating expenditure</t>
  </si>
  <si>
    <t>Actual figures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</si>
</sst>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-;\-* #,##0.00_-;_-* &quot;-&quot;??_-;_-@_-"/>
    <numFmt numFmtId="165" formatCode="0.000"/>
    <numFmt numFmtId="166" formatCode="#,##0.0"/>
    <numFmt numFmtId="167" formatCode="0.0%"/>
    <numFmt numFmtId="168" formatCode="[$-C09]dd\-mmm\-yy;@"/>
    <numFmt numFmtId="169" formatCode="d/mm/yyyy;@"/>
    <numFmt numFmtId="170" formatCode="&quot;$&quot;#,##0"/>
    <numFmt numFmtId="171" formatCode="0.0"/>
    <numFmt numFmtId="172" formatCode="#,##0.0_ ;\-#,##0.0\ "/>
  </numFmts>
  <fonts count="38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Verdana"/>
      <family val="2"/>
    </font>
    <font>
      <b/>
      <sz val="14"/>
      <color theme="1"/>
      <name val="Calibri"/>
      <family val="2"/>
      <scheme val="minor"/>
    </font>
    <font>
      <sz val="12"/>
      <color theme="1"/>
      <name val="Bernard MT Condensed"/>
      <family val="1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8"/>
      <color theme="1"/>
      <name val="Bernard MT Condensed"/>
      <family val="1"/>
    </font>
    <font>
      <sz val="11"/>
      <color theme="1"/>
      <name val="Arial"/>
      <family val="2"/>
    </font>
    <font>
      <b/>
      <sz val="14"/>
      <color theme="1"/>
      <name val="Times New Roman"/>
      <family val="1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Superclarendon Regular"/>
    </font>
    <font>
      <b/>
      <sz val="14"/>
      <name val="Superclarendon Regula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sz val="10"/>
      <color rgb="FF000000"/>
      <name val="Century Gothic"/>
      <family val="1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8"/>
      <color theme="1"/>
      <name val="Arial Narrow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Arial"/>
      <family val="2"/>
    </font>
    <font>
      <b/>
      <sz val="10"/>
      <color rgb="FF000000"/>
      <name val="Arial"/>
      <family val="2"/>
    </font>
    <font>
      <b/>
      <sz val="10"/>
      <color rgb="FF333333"/>
      <name val="Arial"/>
      <family val="2"/>
    </font>
    <font>
      <sz val="10"/>
      <color rgb="FF33333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2"/>
      <color rgb="FF000000"/>
      <name val="Aptos Narrow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0.59999389629810485"/>
        <bgColor indexed="64"/>
      </patternFill>
    </fill>
  </fills>
  <borders count="2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ck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ck">
        <color theme="0" tint="-0.499984740745262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ck">
        <color theme="0" tint="-0.499984740745262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ck">
        <color theme="0" tint="-0.499984740745262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333333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173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228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center" wrapText="1"/>
    </xf>
    <xf numFmtId="0" fontId="0" fillId="0" borderId="0" xfId="0" quotePrefix="1"/>
    <xf numFmtId="0" fontId="0" fillId="0" borderId="0" xfId="0" applyAlignment="1">
      <alignment horizontal="center"/>
    </xf>
    <xf numFmtId="0" fontId="3" fillId="0" borderId="0" xfId="0" applyFont="1"/>
    <xf numFmtId="3" fontId="0" fillId="0" borderId="0" xfId="0" applyNumberFormat="1"/>
    <xf numFmtId="3" fontId="3" fillId="0" borderId="0" xfId="0" applyNumberFormat="1" applyFont="1" applyAlignment="1">
      <alignment horizontal="center" wrapText="1"/>
    </xf>
    <xf numFmtId="3" fontId="0" fillId="0" borderId="0" xfId="3" applyNumberFormat="1" applyFont="1"/>
    <xf numFmtId="165" fontId="8" fillId="0" borderId="0" xfId="0" applyNumberFormat="1" applyFont="1"/>
    <xf numFmtId="1" fontId="10" fillId="2" borderId="1" xfId="0" applyNumberFormat="1" applyFont="1" applyFill="1" applyBorder="1" applyAlignment="1">
      <alignment horizontal="center"/>
    </xf>
    <xf numFmtId="165" fontId="10" fillId="2" borderId="1" xfId="0" applyNumberFormat="1" applyFont="1" applyFill="1" applyBorder="1" applyAlignment="1">
      <alignment horizontal="center" wrapText="1"/>
    </xf>
    <xf numFmtId="3" fontId="11" fillId="0" borderId="1" xfId="3" applyNumberFormat="1" applyFont="1" applyBorder="1" applyAlignment="1">
      <alignment horizontal="right"/>
    </xf>
    <xf numFmtId="3" fontId="12" fillId="3" borderId="1" xfId="3" applyNumberFormat="1" applyFont="1" applyFill="1" applyBorder="1" applyAlignment="1">
      <alignment horizontal="right"/>
    </xf>
    <xf numFmtId="166" fontId="11" fillId="0" borderId="1" xfId="0" applyNumberFormat="1" applyFont="1" applyBorder="1" applyAlignment="1">
      <alignment horizontal="right"/>
    </xf>
    <xf numFmtId="3" fontId="11" fillId="0" borderId="1" xfId="0" applyNumberFormat="1" applyFont="1" applyBorder="1" applyAlignment="1">
      <alignment horizontal="right"/>
    </xf>
    <xf numFmtId="1" fontId="13" fillId="0" borderId="0" xfId="0" applyNumberFormat="1" applyFont="1"/>
    <xf numFmtId="165" fontId="10" fillId="0" borderId="0" xfId="0" applyNumberFormat="1" applyFont="1"/>
    <xf numFmtId="1" fontId="10" fillId="0" borderId="2" xfId="0" applyNumberFormat="1" applyFont="1" applyBorder="1" applyAlignment="1">
      <alignment horizontal="center"/>
    </xf>
    <xf numFmtId="165" fontId="10" fillId="0" borderId="2" xfId="0" applyNumberFormat="1" applyFont="1" applyBorder="1" applyAlignment="1">
      <alignment horizontal="center" wrapText="1"/>
    </xf>
    <xf numFmtId="1" fontId="10" fillId="0" borderId="3" xfId="0" applyNumberFormat="1" applyFont="1" applyBorder="1" applyAlignment="1">
      <alignment horizontal="center"/>
    </xf>
    <xf numFmtId="3" fontId="11" fillId="0" borderId="3" xfId="3" applyNumberFormat="1" applyFont="1" applyFill="1" applyBorder="1" applyAlignment="1">
      <alignment horizontal="right"/>
    </xf>
    <xf numFmtId="3" fontId="12" fillId="0" borderId="3" xfId="3" applyNumberFormat="1" applyFont="1" applyFill="1" applyBorder="1" applyAlignment="1">
      <alignment horizontal="right"/>
    </xf>
    <xf numFmtId="166" fontId="11" fillId="0" borderId="3" xfId="0" applyNumberFormat="1" applyFont="1" applyBorder="1" applyAlignment="1">
      <alignment horizontal="right"/>
    </xf>
    <xf numFmtId="3" fontId="11" fillId="0" borderId="3" xfId="0" applyNumberFormat="1" applyFont="1" applyBorder="1" applyAlignment="1">
      <alignment horizontal="right"/>
    </xf>
    <xf numFmtId="1" fontId="10" fillId="0" borderId="4" xfId="0" applyNumberFormat="1" applyFont="1" applyBorder="1" applyAlignment="1">
      <alignment horizontal="center"/>
    </xf>
    <xf numFmtId="3" fontId="11" fillId="0" borderId="4" xfId="3" applyNumberFormat="1" applyFont="1" applyFill="1" applyBorder="1" applyAlignment="1">
      <alignment horizontal="right"/>
    </xf>
    <xf numFmtId="3" fontId="12" fillId="0" borderId="4" xfId="3" applyNumberFormat="1" applyFont="1" applyFill="1" applyBorder="1" applyAlignment="1">
      <alignment horizontal="right"/>
    </xf>
    <xf numFmtId="166" fontId="11" fillId="0" borderId="4" xfId="0" applyNumberFormat="1" applyFont="1" applyBorder="1" applyAlignment="1">
      <alignment horizontal="right"/>
    </xf>
    <xf numFmtId="3" fontId="11" fillId="0" borderId="4" xfId="0" applyNumberFormat="1" applyFont="1" applyBorder="1" applyAlignment="1">
      <alignment horizontal="right"/>
    </xf>
    <xf numFmtId="165" fontId="10" fillId="0" borderId="0" xfId="0" applyNumberFormat="1" applyFont="1" applyAlignment="1">
      <alignment horizontal="center" wrapText="1"/>
    </xf>
    <xf numFmtId="2" fontId="0" fillId="0" borderId="0" xfId="0" applyNumberFormat="1"/>
    <xf numFmtId="0" fontId="11" fillId="0" borderId="0" xfId="0" applyFont="1"/>
    <xf numFmtId="0" fontId="10" fillId="0" borderId="0" xfId="0" applyFont="1" applyAlignment="1">
      <alignment horizontal="center"/>
    </xf>
    <xf numFmtId="167" fontId="11" fillId="0" borderId="0" xfId="44" applyNumberFormat="1" applyFont="1"/>
    <xf numFmtId="0" fontId="10" fillId="0" borderId="0" xfId="0" applyFont="1" applyAlignment="1">
      <alignment horizontal="center" wrapText="1"/>
    </xf>
    <xf numFmtId="165" fontId="9" fillId="0" borderId="0" xfId="0" applyNumberFormat="1" applyFont="1"/>
    <xf numFmtId="1" fontId="10" fillId="0" borderId="0" xfId="0" applyNumberFormat="1" applyFont="1" applyAlignment="1">
      <alignment horizontal="center"/>
    </xf>
    <xf numFmtId="0" fontId="3" fillId="0" borderId="0" xfId="0" applyFont="1" applyAlignment="1">
      <alignment wrapText="1"/>
    </xf>
    <xf numFmtId="2" fontId="11" fillId="0" borderId="2" xfId="0" applyNumberFormat="1" applyFont="1" applyBorder="1"/>
    <xf numFmtId="2" fontId="11" fillId="0" borderId="3" xfId="0" applyNumberFormat="1" applyFont="1" applyBorder="1"/>
    <xf numFmtId="2" fontId="11" fillId="0" borderId="4" xfId="0" applyNumberFormat="1" applyFont="1" applyBorder="1"/>
    <xf numFmtId="1" fontId="10" fillId="0" borderId="5" xfId="0" applyNumberFormat="1" applyFont="1" applyBorder="1" applyAlignment="1">
      <alignment horizontal="center"/>
    </xf>
    <xf numFmtId="165" fontId="10" fillId="0" borderId="5" xfId="0" applyNumberFormat="1" applyFont="1" applyBorder="1" applyAlignment="1">
      <alignment horizontal="center" wrapText="1"/>
    </xf>
    <xf numFmtId="3" fontId="11" fillId="0" borderId="5" xfId="3" applyNumberFormat="1" applyFont="1" applyFill="1" applyBorder="1" applyAlignment="1">
      <alignment horizontal="right"/>
    </xf>
    <xf numFmtId="3" fontId="12" fillId="0" borderId="5" xfId="3" applyNumberFormat="1" applyFont="1" applyFill="1" applyBorder="1" applyAlignment="1">
      <alignment horizontal="right"/>
    </xf>
    <xf numFmtId="166" fontId="11" fillId="0" borderId="5" xfId="0" applyNumberFormat="1" applyFont="1" applyBorder="1" applyAlignment="1">
      <alignment horizontal="right"/>
    </xf>
    <xf numFmtId="3" fontId="11" fillId="0" borderId="5" xfId="0" applyNumberFormat="1" applyFont="1" applyBorder="1" applyAlignment="1">
      <alignment horizontal="right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right"/>
    </xf>
    <xf numFmtId="14" fontId="14" fillId="0" borderId="0" xfId="0" applyNumberFormat="1" applyFont="1"/>
    <xf numFmtId="0" fontId="14" fillId="0" borderId="0" xfId="0" applyFont="1"/>
    <xf numFmtId="2" fontId="0" fillId="0" borderId="0" xfId="0" applyNumberFormat="1" applyAlignment="1">
      <alignment horizontal="right"/>
    </xf>
    <xf numFmtId="1" fontId="15" fillId="2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 wrapText="1"/>
    </xf>
    <xf numFmtId="1" fontId="15" fillId="2" borderId="1" xfId="0" applyNumberFormat="1" applyFont="1" applyFill="1" applyBorder="1" applyAlignment="1">
      <alignment horizontal="center" textRotation="90"/>
    </xf>
    <xf numFmtId="0" fontId="16" fillId="0" borderId="0" xfId="0" applyFont="1"/>
    <xf numFmtId="3" fontId="16" fillId="0" borderId="0" xfId="0" applyNumberFormat="1" applyFont="1"/>
    <xf numFmtId="3" fontId="11" fillId="0" borderId="2" xfId="0" applyNumberFormat="1" applyFont="1" applyBorder="1" applyAlignment="1">
      <alignment horizontal="right"/>
    </xf>
    <xf numFmtId="165" fontId="18" fillId="0" borderId="0" xfId="0" applyNumberFormat="1" applyFont="1" applyAlignment="1">
      <alignment horizontal="center" wrapText="1"/>
    </xf>
    <xf numFmtId="0" fontId="17" fillId="0" borderId="0" xfId="0" applyFont="1" applyAlignment="1">
      <alignment horizontal="center"/>
    </xf>
    <xf numFmtId="166" fontId="16" fillId="0" borderId="0" xfId="0" applyNumberFormat="1" applyFont="1"/>
    <xf numFmtId="0" fontId="17" fillId="0" borderId="0" xfId="0" applyFont="1"/>
    <xf numFmtId="165" fontId="19" fillId="0" borderId="1" xfId="0" applyNumberFormat="1" applyFont="1" applyBorder="1" applyAlignment="1">
      <alignment horizontal="center"/>
    </xf>
    <xf numFmtId="165" fontId="20" fillId="3" borderId="1" xfId="0" applyNumberFormat="1" applyFont="1" applyFill="1" applyBorder="1" applyAlignment="1">
      <alignment horizontal="center"/>
    </xf>
    <xf numFmtId="3" fontId="18" fillId="0" borderId="0" xfId="0" applyNumberFormat="1" applyFont="1" applyAlignment="1">
      <alignment horizontal="center"/>
    </xf>
    <xf numFmtId="3" fontId="14" fillId="0" borderId="0" xfId="0" quotePrefix="1" applyNumberFormat="1" applyFont="1"/>
    <xf numFmtId="3" fontId="14" fillId="0" borderId="0" xfId="0" applyNumberFormat="1" applyFont="1"/>
    <xf numFmtId="3" fontId="18" fillId="0" borderId="0" xfId="0" applyNumberFormat="1" applyFont="1"/>
    <xf numFmtId="165" fontId="9" fillId="0" borderId="0" xfId="0" applyNumberFormat="1" applyFont="1" applyAlignment="1">
      <alignment horizontal="center"/>
    </xf>
    <xf numFmtId="2" fontId="11" fillId="0" borderId="3" xfId="0" applyNumberFormat="1" applyFont="1" applyBorder="1" applyAlignment="1">
      <alignment horizontal="right"/>
    </xf>
    <xf numFmtId="0" fontId="22" fillId="0" borderId="0" xfId="0" applyFont="1"/>
    <xf numFmtId="0" fontId="0" fillId="0" borderId="0" xfId="0" applyAlignment="1">
      <alignment horizontal="right" wrapText="1"/>
    </xf>
    <xf numFmtId="0" fontId="17" fillId="0" borderId="0" xfId="0" applyFont="1" applyAlignment="1">
      <alignment vertical="top"/>
    </xf>
    <xf numFmtId="0" fontId="17" fillId="0" borderId="0" xfId="0" applyFont="1" applyAlignment="1">
      <alignment horizontal="right" vertical="top"/>
    </xf>
    <xf numFmtId="0" fontId="17" fillId="0" borderId="0" xfId="0" applyFont="1" applyAlignment="1">
      <alignment horizontal="right" vertical="top" wrapText="1"/>
    </xf>
    <xf numFmtId="0" fontId="23" fillId="0" borderId="0" xfId="0" applyFont="1"/>
    <xf numFmtId="167" fontId="16" fillId="0" borderId="0" xfId="44" applyNumberFormat="1" applyFont="1"/>
    <xf numFmtId="167" fontId="17" fillId="0" borderId="0" xfId="44" applyNumberFormat="1" applyFont="1"/>
    <xf numFmtId="3" fontId="17" fillId="0" borderId="0" xfId="0" applyNumberFormat="1" applyFont="1"/>
    <xf numFmtId="166" fontId="0" fillId="0" borderId="0" xfId="0" applyNumberFormat="1"/>
    <xf numFmtId="0" fontId="21" fillId="0" borderId="0" xfId="0" applyFont="1"/>
    <xf numFmtId="168" fontId="0" fillId="0" borderId="0" xfId="0" applyNumberFormat="1"/>
    <xf numFmtId="9" fontId="0" fillId="0" borderId="0" xfId="0" applyNumberFormat="1"/>
    <xf numFmtId="17" fontId="0" fillId="0" borderId="0" xfId="0" quotePrefix="1" applyNumberFormat="1" applyAlignment="1">
      <alignment horizontal="right"/>
    </xf>
    <xf numFmtId="0" fontId="0" fillId="0" borderId="0" xfId="0" quotePrefix="1" applyAlignment="1">
      <alignment horizontal="right"/>
    </xf>
    <xf numFmtId="17" fontId="0" fillId="0" borderId="0" xfId="0" applyNumberFormat="1"/>
    <xf numFmtId="0" fontId="25" fillId="0" borderId="0" xfId="0" applyFont="1"/>
    <xf numFmtId="15" fontId="0" fillId="0" borderId="0" xfId="0" applyNumberFormat="1"/>
    <xf numFmtId="16" fontId="0" fillId="0" borderId="0" xfId="0" applyNumberFormat="1"/>
    <xf numFmtId="169" fontId="0" fillId="0" borderId="0" xfId="0" applyNumberFormat="1"/>
    <xf numFmtId="0" fontId="9" fillId="4" borderId="0" xfId="0" applyFont="1" applyFill="1"/>
    <xf numFmtId="0" fontId="26" fillId="0" borderId="6" xfId="0" applyFont="1" applyBorder="1"/>
    <xf numFmtId="0" fontId="27" fillId="0" borderId="6" xfId="0" applyFont="1" applyBorder="1"/>
    <xf numFmtId="0" fontId="27" fillId="0" borderId="7" xfId="0" applyFont="1" applyBorder="1"/>
    <xf numFmtId="0" fontId="27" fillId="0" borderId="8" xfId="0" applyFont="1" applyBorder="1"/>
    <xf numFmtId="0" fontId="27" fillId="0" borderId="9" xfId="0" applyFont="1" applyBorder="1"/>
    <xf numFmtId="0" fontId="27" fillId="0" borderId="0" xfId="0" applyFont="1"/>
    <xf numFmtId="0" fontId="28" fillId="0" borderId="6" xfId="0" applyFont="1" applyBorder="1"/>
    <xf numFmtId="0" fontId="28" fillId="0" borderId="7" xfId="0" applyFont="1" applyBorder="1"/>
    <xf numFmtId="0" fontId="28" fillId="0" borderId="8" xfId="0" applyFont="1" applyBorder="1"/>
    <xf numFmtId="0" fontId="29" fillId="0" borderId="6" xfId="0" applyFon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5" borderId="8" xfId="0" applyFill="1" applyBorder="1"/>
    <xf numFmtId="0" fontId="0" fillId="6" borderId="6" xfId="0" applyFill="1" applyBorder="1"/>
    <xf numFmtId="0" fontId="29" fillId="0" borderId="10" xfId="0" applyFont="1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6" borderId="10" xfId="0" applyFill="1" applyBorder="1"/>
    <xf numFmtId="0" fontId="0" fillId="0" borderId="13" xfId="0" applyBorder="1"/>
    <xf numFmtId="0" fontId="29" fillId="0" borderId="0" xfId="0" applyFont="1"/>
    <xf numFmtId="0" fontId="0" fillId="0" borderId="14" xfId="0" applyBorder="1"/>
    <xf numFmtId="0" fontId="29" fillId="0" borderId="15" xfId="0" applyFont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5" borderId="7" xfId="0" applyFill="1" applyBorder="1"/>
    <xf numFmtId="0" fontId="0" fillId="6" borderId="8" xfId="0" applyFill="1" applyBorder="1"/>
    <xf numFmtId="0" fontId="0" fillId="5" borderId="6" xfId="0" applyFill="1" applyBorder="1"/>
    <xf numFmtId="0" fontId="30" fillId="0" borderId="11" xfId="0" applyFont="1" applyBorder="1"/>
    <xf numFmtId="0" fontId="30" fillId="0" borderId="13" xfId="0" applyFont="1" applyBorder="1"/>
    <xf numFmtId="0" fontId="0" fillId="6" borderId="7" xfId="0" applyFill="1" applyBorder="1"/>
    <xf numFmtId="0" fontId="30" fillId="0" borderId="0" xfId="0" applyFont="1"/>
    <xf numFmtId="0" fontId="0" fillId="6" borderId="0" xfId="0" applyFill="1"/>
    <xf numFmtId="0" fontId="0" fillId="0" borderId="19" xfId="0" applyBorder="1"/>
    <xf numFmtId="0" fontId="0" fillId="6" borderId="11" xfId="0" applyFill="1" applyBorder="1"/>
    <xf numFmtId="0" fontId="0" fillId="6" borderId="12" xfId="0" applyFill="1" applyBorder="1"/>
    <xf numFmtId="0" fontId="0" fillId="5" borderId="10" xfId="0" applyFill="1" applyBorder="1"/>
    <xf numFmtId="0" fontId="0" fillId="7" borderId="8" xfId="0" applyFill="1" applyBorder="1"/>
    <xf numFmtId="0" fontId="0" fillId="5" borderId="19" xfId="0" applyFill="1" applyBorder="1"/>
    <xf numFmtId="0" fontId="18" fillId="8" borderId="0" xfId="0" applyFont="1" applyFill="1"/>
    <xf numFmtId="0" fontId="14" fillId="8" borderId="0" xfId="0" applyFont="1" applyFill="1"/>
    <xf numFmtId="0" fontId="31" fillId="9" borderId="0" xfId="0" applyFont="1" applyFill="1"/>
    <xf numFmtId="0" fontId="14" fillId="9" borderId="0" xfId="0" applyFont="1" applyFill="1"/>
    <xf numFmtId="0" fontId="17" fillId="10" borderId="20" xfId="0" applyFont="1" applyFill="1" applyBorder="1"/>
    <xf numFmtId="0" fontId="0" fillId="0" borderId="0" xfId="0" applyAlignment="1">
      <alignment horizontal="left"/>
    </xf>
    <xf numFmtId="0" fontId="32" fillId="0" borderId="0" xfId="0" applyFont="1"/>
    <xf numFmtId="0" fontId="0" fillId="0" borderId="21" xfId="0" applyBorder="1" applyAlignment="1">
      <alignment horizontal="left"/>
    </xf>
    <xf numFmtId="0" fontId="0" fillId="0" borderId="21" xfId="0" applyBorder="1"/>
    <xf numFmtId="170" fontId="0" fillId="0" borderId="0" xfId="0" applyNumberFormat="1"/>
    <xf numFmtId="0" fontId="0" fillId="0" borderId="22" xfId="0" applyBorder="1"/>
    <xf numFmtId="0" fontId="0" fillId="2" borderId="0" xfId="0" applyFill="1"/>
    <xf numFmtId="0" fontId="0" fillId="11" borderId="0" xfId="0" applyFill="1"/>
    <xf numFmtId="0" fontId="0" fillId="12" borderId="0" xfId="0" applyFill="1"/>
    <xf numFmtId="0" fontId="0" fillId="4" borderId="0" xfId="0" applyFill="1"/>
    <xf numFmtId="0" fontId="0" fillId="13" borderId="0" xfId="0" applyFill="1"/>
    <xf numFmtId="0" fontId="11" fillId="11" borderId="0" xfId="0" applyFont="1" applyFill="1"/>
    <xf numFmtId="0" fontId="11" fillId="12" borderId="0" xfId="0" applyFont="1" applyFill="1"/>
    <xf numFmtId="0" fontId="11" fillId="4" borderId="0" xfId="0" applyFont="1" applyFill="1"/>
    <xf numFmtId="0" fontId="11" fillId="13" borderId="0" xfId="0" applyFont="1" applyFill="1"/>
    <xf numFmtId="0" fontId="29" fillId="10" borderId="20" xfId="0" applyFont="1" applyFill="1" applyBorder="1"/>
    <xf numFmtId="0" fontId="29" fillId="10" borderId="0" xfId="0" applyFont="1" applyFill="1"/>
    <xf numFmtId="0" fontId="33" fillId="0" borderId="0" xfId="0" applyFont="1"/>
    <xf numFmtId="0" fontId="34" fillId="0" borderId="0" xfId="0" applyFont="1"/>
    <xf numFmtId="0" fontId="16" fillId="0" borderId="23" xfId="0" applyFont="1" applyBorder="1"/>
    <xf numFmtId="0" fontId="33" fillId="0" borderId="24" xfId="0" applyFont="1" applyBorder="1"/>
    <xf numFmtId="0" fontId="33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5" fillId="5" borderId="0" xfId="0" applyFont="1" applyFill="1" applyAlignment="1">
      <alignment vertical="center"/>
    </xf>
    <xf numFmtId="0" fontId="36" fillId="5" borderId="0" xfId="0" applyFont="1" applyFill="1" applyAlignment="1">
      <alignment horizontal="right" vertical="center"/>
    </xf>
    <xf numFmtId="0" fontId="16" fillId="5" borderId="0" xfId="0" applyFont="1" applyFill="1"/>
    <xf numFmtId="0" fontId="16" fillId="15" borderId="0" xfId="0" applyFont="1" applyFill="1"/>
    <xf numFmtId="171" fontId="35" fillId="5" borderId="0" xfId="0" applyNumberFormat="1" applyFont="1" applyFill="1" applyAlignment="1">
      <alignment vertical="center"/>
    </xf>
    <xf numFmtId="0" fontId="36" fillId="0" borderId="0" xfId="0" applyFont="1" applyAlignment="1">
      <alignment horizontal="right" vertical="center"/>
    </xf>
    <xf numFmtId="0" fontId="35" fillId="0" borderId="0" xfId="0" applyFont="1" applyAlignment="1">
      <alignment vertical="center"/>
    </xf>
    <xf numFmtId="0" fontId="16" fillId="15" borderId="0" xfId="0" applyFont="1" applyFill="1" applyAlignment="1">
      <alignment vertical="center" wrapText="1"/>
    </xf>
    <xf numFmtId="171" fontId="35" fillId="0" borderId="0" xfId="0" applyNumberFormat="1" applyFont="1" applyAlignment="1">
      <alignment vertical="center"/>
    </xf>
    <xf numFmtId="172" fontId="16" fillId="15" borderId="0" xfId="3" applyNumberFormat="1" applyFont="1" applyFill="1" applyAlignment="1">
      <alignment horizontal="center" vertical="center" wrapText="1"/>
    </xf>
    <xf numFmtId="171" fontId="16" fillId="15" borderId="0" xfId="0" applyNumberFormat="1" applyFont="1" applyFill="1"/>
    <xf numFmtId="0" fontId="16" fillId="15" borderId="0" xfId="0" applyFont="1" applyFill="1" applyAlignment="1">
      <alignment horizontal="right"/>
    </xf>
    <xf numFmtId="166" fontId="16" fillId="15" borderId="0" xfId="0" applyNumberFormat="1" applyFont="1" applyFill="1"/>
    <xf numFmtId="0" fontId="35" fillId="15" borderId="0" xfId="0" applyFont="1" applyFill="1" applyAlignment="1">
      <alignment vertical="center"/>
    </xf>
    <xf numFmtId="171" fontId="35" fillId="15" borderId="0" xfId="0" applyNumberFormat="1" applyFont="1" applyFill="1" applyAlignment="1">
      <alignment vertical="center"/>
    </xf>
    <xf numFmtId="0" fontId="16" fillId="8" borderId="0" xfId="0" applyFont="1" applyFill="1"/>
    <xf numFmtId="171" fontId="16" fillId="8" borderId="0" xfId="0" applyNumberFormat="1" applyFont="1" applyFill="1"/>
    <xf numFmtId="0" fontId="16" fillId="8" borderId="0" xfId="0" applyFont="1" applyFill="1" applyAlignment="1">
      <alignment horizontal="right"/>
    </xf>
    <xf numFmtId="166" fontId="16" fillId="8" borderId="0" xfId="0" applyNumberFormat="1" applyFont="1" applyFill="1"/>
    <xf numFmtId="0" fontId="16" fillId="8" borderId="0" xfId="0" applyFont="1" applyFill="1" applyAlignment="1">
      <alignment vertical="center" wrapText="1"/>
    </xf>
    <xf numFmtId="0" fontId="35" fillId="16" borderId="0" xfId="0" applyFont="1" applyFill="1"/>
    <xf numFmtId="0" fontId="35" fillId="16" borderId="0" xfId="0" applyFont="1" applyFill="1" applyAlignment="1">
      <alignment horizontal="right"/>
    </xf>
    <xf numFmtId="166" fontId="35" fillId="16" borderId="0" xfId="0" applyNumberFormat="1" applyFont="1" applyFill="1"/>
    <xf numFmtId="0" fontId="35" fillId="0" borderId="0" xfId="0" applyFont="1"/>
    <xf numFmtId="0" fontId="16" fillId="8" borderId="0" xfId="0" applyFont="1" applyFill="1" applyAlignment="1">
      <alignment horizontal="center" vertical="center" wrapText="1"/>
    </xf>
    <xf numFmtId="171" fontId="16" fillId="8" borderId="0" xfId="0" applyNumberFormat="1" applyFont="1" applyFill="1" applyAlignment="1">
      <alignment horizontal="right"/>
    </xf>
    <xf numFmtId="166" fontId="16" fillId="8" borderId="0" xfId="0" applyNumberFormat="1" applyFont="1" applyFill="1" applyAlignment="1">
      <alignment horizontal="center" vertical="center" wrapText="1"/>
    </xf>
    <xf numFmtId="166" fontId="16" fillId="0" borderId="0" xfId="0" applyNumberFormat="1" applyFont="1" applyAlignment="1">
      <alignment horizontal="center" vertical="center" wrapText="1"/>
    </xf>
    <xf numFmtId="171" fontId="16" fillId="0" borderId="0" xfId="0" applyNumberFormat="1" applyFont="1"/>
    <xf numFmtId="0" fontId="16" fillId="0" borderId="0" xfId="0" applyFont="1" applyAlignment="1">
      <alignment horizontal="right"/>
    </xf>
    <xf numFmtId="171" fontId="16" fillId="0" borderId="0" xfId="0" applyNumberFormat="1" applyFont="1" applyAlignment="1">
      <alignment horizontal="right"/>
    </xf>
    <xf numFmtId="0" fontId="16" fillId="17" borderId="0" xfId="0" applyFont="1" applyFill="1" applyAlignment="1">
      <alignment horizontal="center"/>
    </xf>
    <xf numFmtId="0" fontId="16" fillId="17" borderId="0" xfId="0" applyFont="1" applyFill="1"/>
    <xf numFmtId="171" fontId="16" fillId="17" borderId="0" xfId="0" applyNumberFormat="1" applyFont="1" applyFill="1"/>
    <xf numFmtId="0" fontId="16" fillId="17" borderId="0" xfId="0" applyFont="1" applyFill="1" applyAlignment="1">
      <alignment horizontal="right"/>
    </xf>
    <xf numFmtId="171" fontId="16" fillId="17" borderId="0" xfId="0" applyNumberFormat="1" applyFont="1" applyFill="1" applyAlignment="1">
      <alignment horizontal="right"/>
    </xf>
    <xf numFmtId="166" fontId="16" fillId="17" borderId="0" xfId="0" applyNumberFormat="1" applyFont="1" applyFill="1"/>
    <xf numFmtId="166" fontId="16" fillId="17" borderId="0" xfId="0" applyNumberFormat="1" applyFont="1" applyFill="1" applyAlignment="1">
      <alignment horizontal="center"/>
    </xf>
    <xf numFmtId="166" fontId="16" fillId="8" borderId="0" xfId="0" applyNumberFormat="1" applyFont="1" applyFill="1" applyAlignment="1">
      <alignment horizontal="right"/>
    </xf>
    <xf numFmtId="3" fontId="16" fillId="8" borderId="0" xfId="0" applyNumberFormat="1" applyFont="1" applyFill="1"/>
    <xf numFmtId="166" fontId="16" fillId="8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right"/>
    </xf>
    <xf numFmtId="172" fontId="35" fillId="16" borderId="0" xfId="0" applyNumberFormat="1" applyFont="1" applyFill="1"/>
    <xf numFmtId="172" fontId="36" fillId="16" borderId="0" xfId="0" applyNumberFormat="1" applyFont="1" applyFill="1"/>
    <xf numFmtId="0" fontId="36" fillId="16" borderId="0" xfId="0" applyFont="1" applyFill="1"/>
    <xf numFmtId="0" fontId="36" fillId="16" borderId="0" xfId="0" applyFont="1" applyFill="1" applyAlignment="1">
      <alignment horizontal="right"/>
    </xf>
    <xf numFmtId="166" fontId="35" fillId="16" borderId="0" xfId="0" applyNumberFormat="1" applyFont="1" applyFill="1" applyAlignment="1">
      <alignment horizontal="center"/>
    </xf>
    <xf numFmtId="0" fontId="0" fillId="8" borderId="0" xfId="0" applyFill="1"/>
    <xf numFmtId="0" fontId="7" fillId="0" borderId="0" xfId="0" applyFont="1" applyAlignment="1">
      <alignment horizontal="left"/>
    </xf>
    <xf numFmtId="165" fontId="15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 wrapText="1"/>
    </xf>
    <xf numFmtId="0" fontId="9" fillId="4" borderId="0" xfId="0" applyFont="1" applyFill="1" applyAlignment="1">
      <alignment horizontal="center"/>
    </xf>
    <xf numFmtId="166" fontId="16" fillId="0" borderId="0" xfId="0" applyNumberFormat="1" applyFont="1" applyAlignment="1">
      <alignment horizontal="left"/>
    </xf>
    <xf numFmtId="0" fontId="17" fillId="14" borderId="0" xfId="0" applyFont="1" applyFill="1" applyAlignment="1">
      <alignment horizontal="center"/>
    </xf>
    <xf numFmtId="0" fontId="16" fillId="8" borderId="0" xfId="0" applyFont="1" applyFill="1" applyAlignment="1">
      <alignment horizontal="center" vertical="center" wrapText="1"/>
    </xf>
    <xf numFmtId="0" fontId="35" fillId="16" borderId="0" xfId="0" applyFont="1" applyFill="1" applyAlignment="1">
      <alignment horizontal="center" wrapText="1"/>
    </xf>
    <xf numFmtId="0" fontId="17" fillId="8" borderId="0" xfId="0" applyFont="1" applyFill="1" applyAlignment="1">
      <alignment horizontal="center" vertical="center" wrapText="1"/>
    </xf>
    <xf numFmtId="0" fontId="17" fillId="15" borderId="0" xfId="0" applyFont="1" applyFill="1" applyAlignment="1">
      <alignment horizontal="center" vertical="center" wrapText="1"/>
    </xf>
    <xf numFmtId="0" fontId="16" fillId="15" borderId="0" xfId="0" applyFont="1" applyFill="1" applyAlignment="1">
      <alignment horizontal="center" vertical="center" wrapText="1"/>
    </xf>
    <xf numFmtId="0" fontId="16" fillId="0" borderId="23" xfId="0" applyFont="1" applyBorder="1"/>
    <xf numFmtId="0" fontId="16" fillId="0" borderId="0" xfId="0" applyFont="1"/>
    <xf numFmtId="0" fontId="33" fillId="8" borderId="0" xfId="0" applyFont="1" applyFill="1" applyAlignment="1">
      <alignment horizontal="center"/>
    </xf>
    <xf numFmtId="0" fontId="37" fillId="0" borderId="0" xfId="0" applyFont="1"/>
    <xf numFmtId="3" fontId="37" fillId="0" borderId="0" xfId="0" applyNumberFormat="1" applyFont="1"/>
  </cellXfs>
  <cellStyles count="173">
    <cellStyle name="Comma" xfId="3" builtinId="3"/>
    <cellStyle name="Followed Hyperlink" xfId="70" builtinId="9" hidden="1"/>
    <cellStyle name="Followed Hyperlink" xfId="74" builtinId="9" hidden="1"/>
    <cellStyle name="Followed Hyperlink" xfId="78" builtinId="9" hidden="1"/>
    <cellStyle name="Followed Hyperlink" xfId="82" builtinId="9" hidden="1"/>
    <cellStyle name="Followed Hyperlink" xfId="86" builtinId="9" hidden="1"/>
    <cellStyle name="Followed Hyperlink" xfId="90" builtinId="9" hidden="1"/>
    <cellStyle name="Followed Hyperlink" xfId="94" builtinId="9" hidden="1"/>
    <cellStyle name="Followed Hyperlink" xfId="98" builtinId="9" hidden="1"/>
    <cellStyle name="Followed Hyperlink" xfId="102" builtinId="9" hidden="1"/>
    <cellStyle name="Followed Hyperlink" xfId="106" builtinId="9" hidden="1"/>
    <cellStyle name="Followed Hyperlink" xfId="110" builtinId="9" hidden="1"/>
    <cellStyle name="Followed Hyperlink" xfId="114" builtinId="9" hidden="1"/>
    <cellStyle name="Followed Hyperlink" xfId="118" builtinId="9" hidden="1"/>
    <cellStyle name="Followed Hyperlink" xfId="122" builtinId="9" hidden="1"/>
    <cellStyle name="Followed Hyperlink" xfId="126" builtinId="9" hidden="1"/>
    <cellStyle name="Followed Hyperlink" xfId="130" builtinId="9" hidden="1"/>
    <cellStyle name="Followed Hyperlink" xfId="134" builtinId="9" hidden="1"/>
    <cellStyle name="Followed Hyperlink" xfId="138" builtinId="9" hidden="1"/>
    <cellStyle name="Followed Hyperlink" xfId="142" builtinId="9" hidden="1"/>
    <cellStyle name="Followed Hyperlink" xfId="146" builtinId="9" hidden="1"/>
    <cellStyle name="Followed Hyperlink" xfId="150" builtinId="9" hidden="1"/>
    <cellStyle name="Followed Hyperlink" xfId="154" builtinId="9" hidden="1"/>
    <cellStyle name="Followed Hyperlink" xfId="158" builtinId="9" hidden="1"/>
    <cellStyle name="Followed Hyperlink" xfId="162" builtinId="9" hidden="1"/>
    <cellStyle name="Followed Hyperlink" xfId="166" builtinId="9" hidden="1"/>
    <cellStyle name="Followed Hyperlink" xfId="170" builtinId="9" hidden="1"/>
    <cellStyle name="Followed Hyperlink" xfId="172" builtinId="9" hidden="1"/>
    <cellStyle name="Followed Hyperlink" xfId="168" builtinId="9" hidden="1"/>
    <cellStyle name="Followed Hyperlink" xfId="164" builtinId="9" hidden="1"/>
    <cellStyle name="Followed Hyperlink" xfId="160" builtinId="9" hidden="1"/>
    <cellStyle name="Followed Hyperlink" xfId="156" builtinId="9" hidden="1"/>
    <cellStyle name="Followed Hyperlink" xfId="152" builtinId="9" hidden="1"/>
    <cellStyle name="Followed Hyperlink" xfId="148" builtinId="9" hidden="1"/>
    <cellStyle name="Followed Hyperlink" xfId="144" builtinId="9" hidden="1"/>
    <cellStyle name="Followed Hyperlink" xfId="140" builtinId="9" hidden="1"/>
    <cellStyle name="Followed Hyperlink" xfId="136" builtinId="9" hidden="1"/>
    <cellStyle name="Followed Hyperlink" xfId="132" builtinId="9" hidden="1"/>
    <cellStyle name="Followed Hyperlink" xfId="128" builtinId="9" hidden="1"/>
    <cellStyle name="Followed Hyperlink" xfId="124" builtinId="9" hidden="1"/>
    <cellStyle name="Followed Hyperlink" xfId="120" builtinId="9" hidden="1"/>
    <cellStyle name="Followed Hyperlink" xfId="116" builtinId="9" hidden="1"/>
    <cellStyle name="Followed Hyperlink" xfId="112" builtinId="9" hidden="1"/>
    <cellStyle name="Followed Hyperlink" xfId="108" builtinId="9" hidden="1"/>
    <cellStyle name="Followed Hyperlink" xfId="104" builtinId="9" hidden="1"/>
    <cellStyle name="Followed Hyperlink" xfId="100" builtinId="9" hidden="1"/>
    <cellStyle name="Followed Hyperlink" xfId="96" builtinId="9" hidden="1"/>
    <cellStyle name="Followed Hyperlink" xfId="92" builtinId="9" hidden="1"/>
    <cellStyle name="Followed Hyperlink" xfId="88" builtinId="9" hidden="1"/>
    <cellStyle name="Followed Hyperlink" xfId="84" builtinId="9" hidden="1"/>
    <cellStyle name="Followed Hyperlink" xfId="80" builtinId="9" hidden="1"/>
    <cellStyle name="Followed Hyperlink" xfId="76" builtinId="9" hidden="1"/>
    <cellStyle name="Followed Hyperlink" xfId="72" builtinId="9" hidden="1"/>
    <cellStyle name="Followed Hyperlink" xfId="68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41" builtinId="9" hidden="1"/>
    <cellStyle name="Followed Hyperlink" xfId="43" builtinId="9" hidden="1"/>
    <cellStyle name="Followed Hyperlink" xfId="46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6" builtinId="9" hidden="1"/>
    <cellStyle name="Followed Hyperlink" xfId="64" builtinId="9" hidden="1"/>
    <cellStyle name="Followed Hyperlink" xfId="56" builtinId="9" hidden="1"/>
    <cellStyle name="Followed Hyperlink" xfId="48" builtinId="9" hidden="1"/>
    <cellStyle name="Followed Hyperlink" xfId="39" builtinId="9" hidden="1"/>
    <cellStyle name="Followed Hyperlink" xfId="31" builtinId="9" hidden="1"/>
    <cellStyle name="Followed Hyperlink" xfId="23" builtinId="9" hidden="1"/>
    <cellStyle name="Followed Hyperlink" xfId="11" builtinId="9" hidden="1"/>
    <cellStyle name="Followed Hyperlink" xfId="13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15" builtinId="9" hidden="1"/>
    <cellStyle name="Followed Hyperlink" xfId="7" builtinId="9" hidden="1"/>
    <cellStyle name="Followed Hyperlink" xfId="9" builtinId="9" hidden="1"/>
    <cellStyle name="Followed Hyperlink" xfId="5" builtinId="9" hidden="1"/>
    <cellStyle name="Followed Hyperlink" xfId="2" builtinId="9" hidden="1"/>
    <cellStyle name="Hyperlink" xfId="85" builtinId="8" hidden="1"/>
    <cellStyle name="Hyperlink" xfId="87" builtinId="8" hidden="1"/>
    <cellStyle name="Hyperlink" xfId="89" builtinId="8" hidden="1"/>
    <cellStyle name="Hyperlink" xfId="93" builtinId="8" hidden="1"/>
    <cellStyle name="Hyperlink" xfId="95" builtinId="8" hidden="1"/>
    <cellStyle name="Hyperlink" xfId="97" builtinId="8" hidden="1"/>
    <cellStyle name="Hyperlink" xfId="101" builtinId="8" hidden="1"/>
    <cellStyle name="Hyperlink" xfId="103" builtinId="8" hidden="1"/>
    <cellStyle name="Hyperlink" xfId="105" builtinId="8" hidden="1"/>
    <cellStyle name="Hyperlink" xfId="109" builtinId="8" hidden="1"/>
    <cellStyle name="Hyperlink" xfId="111" builtinId="8" hidden="1"/>
    <cellStyle name="Hyperlink" xfId="113" builtinId="8" hidden="1"/>
    <cellStyle name="Hyperlink" xfId="117" builtinId="8" hidden="1"/>
    <cellStyle name="Hyperlink" xfId="119" builtinId="8" hidden="1"/>
    <cellStyle name="Hyperlink" xfId="121" builtinId="8" hidden="1"/>
    <cellStyle name="Hyperlink" xfId="125" builtinId="8" hidden="1"/>
    <cellStyle name="Hyperlink" xfId="127" builtinId="8" hidden="1"/>
    <cellStyle name="Hyperlink" xfId="129" builtinId="8" hidden="1"/>
    <cellStyle name="Hyperlink" xfId="133" builtinId="8" hidden="1"/>
    <cellStyle name="Hyperlink" xfId="135" builtinId="8" hidden="1"/>
    <cellStyle name="Hyperlink" xfId="137" builtinId="8" hidden="1"/>
    <cellStyle name="Hyperlink" xfId="141" builtinId="8" hidden="1"/>
    <cellStyle name="Hyperlink" xfId="143" builtinId="8" hidden="1"/>
    <cellStyle name="Hyperlink" xfId="145" builtinId="8" hidden="1"/>
    <cellStyle name="Hyperlink" xfId="149" builtinId="8" hidden="1"/>
    <cellStyle name="Hyperlink" xfId="151" builtinId="8" hidden="1"/>
    <cellStyle name="Hyperlink" xfId="153" builtinId="8" hidden="1"/>
    <cellStyle name="Hyperlink" xfId="157" builtinId="8" hidden="1"/>
    <cellStyle name="Hyperlink" xfId="159" builtinId="8" hidden="1"/>
    <cellStyle name="Hyperlink" xfId="161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63" builtinId="8" hidden="1"/>
    <cellStyle name="Hyperlink" xfId="155" builtinId="8" hidden="1"/>
    <cellStyle name="Hyperlink" xfId="147" builtinId="8" hidden="1"/>
    <cellStyle name="Hyperlink" xfId="139" builtinId="8" hidden="1"/>
    <cellStyle name="Hyperlink" xfId="131" builtinId="8" hidden="1"/>
    <cellStyle name="Hyperlink" xfId="123" builtinId="8" hidden="1"/>
    <cellStyle name="Hyperlink" xfId="115" builtinId="8" hidden="1"/>
    <cellStyle name="Hyperlink" xfId="107" builtinId="8" hidden="1"/>
    <cellStyle name="Hyperlink" xfId="99" builtinId="8" hidden="1"/>
    <cellStyle name="Hyperlink" xfId="91" builtinId="8" hidden="1"/>
    <cellStyle name="Hyperlink" xfId="83" builtinId="8" hidden="1"/>
    <cellStyle name="Hyperlink" xfId="36" builtinId="8" hidden="1"/>
    <cellStyle name="Hyperlink" xfId="38" builtinId="8" hidden="1"/>
    <cellStyle name="Hyperlink" xfId="40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7" builtinId="8" hidden="1"/>
    <cellStyle name="Hyperlink" xfId="79" builtinId="8" hidden="1"/>
    <cellStyle name="Hyperlink" xfId="81" builtinId="8" hidden="1"/>
    <cellStyle name="Hyperlink" xfId="75" builtinId="8" hidden="1"/>
    <cellStyle name="Hyperlink" xfId="59" builtinId="8" hidden="1"/>
    <cellStyle name="Hyperlink" xfId="42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8" builtinId="8" hidden="1"/>
    <cellStyle name="Hyperlink" xfId="12" builtinId="8" hidden="1"/>
    <cellStyle name="Hyperlink" xfId="14" builtinId="8" hidden="1"/>
    <cellStyle name="Hyperlink" xfId="16" builtinId="8" hidden="1"/>
    <cellStyle name="Hyperlink" xfId="10" builtinId="8" hidden="1"/>
    <cellStyle name="Hyperlink" xfId="4" builtinId="8" hidden="1"/>
    <cellStyle name="Hyperlink" xfId="6" builtinId="8" hidden="1"/>
    <cellStyle name="Hyperlink" xfId="1" builtinId="8" hidden="1"/>
    <cellStyle name="Normal" xfId="0" builtinId="0"/>
    <cellStyle name="Per cent" xfId="44" builtinId="5"/>
  </cellStyles>
  <dxfs count="0"/>
  <tableStyles count="0" defaultTableStyle="TableStyleMedium9" defaultPivotStyle="PivotStyleMedium4"/>
  <colors>
    <mruColors>
      <color rgb="FFFF0033"/>
      <color rgb="FFFFCC33"/>
      <color rgb="FF000000"/>
      <color rgb="FF333333"/>
      <color rgb="FF666666"/>
      <color rgb="FF999999"/>
      <color rgb="FFCCCCCC"/>
      <color rgb="FF3366FF"/>
      <color rgb="FFCC66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8920706200787"/>
          <c:y val="3.9436619718309897E-2"/>
          <c:w val="0.50673843503936999"/>
          <c:h val="0.89198136852611698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multiLvlStrRef>
              <c:f>'hospital births'!$A$3:$B$23</c:f>
              <c:multiLvlStrCache>
                <c:ptCount val="21"/>
                <c:lvl>
                  <c:pt idx="1">
                    <c:v>Womens and Childrens</c:v>
                  </c:pt>
                  <c:pt idx="2">
                    <c:v>Flinders Medical Centre</c:v>
                  </c:pt>
                  <c:pt idx="3">
                    <c:v>Lyell McEwin</c:v>
                  </c:pt>
                  <c:pt idx="4">
                    <c:v>Modbury</c:v>
                  </c:pt>
                  <c:pt idx="6">
                    <c:v>Ashford</c:v>
                  </c:pt>
                  <c:pt idx="7">
                    <c:v>Burnside</c:v>
                  </c:pt>
                  <c:pt idx="8">
                    <c:v>Calvary</c:v>
                  </c:pt>
                  <c:pt idx="9">
                    <c:v>Flinders Private</c:v>
                  </c:pt>
                  <c:pt idx="10">
                    <c:v>North Eastern Community</c:v>
                  </c:pt>
                  <c:pt idx="12">
                    <c:v>Mt Gambier</c:v>
                  </c:pt>
                  <c:pt idx="13">
                    <c:v>Gawler</c:v>
                  </c:pt>
                  <c:pt idx="14">
                    <c:v>Mt Barker</c:v>
                  </c:pt>
                  <c:pt idx="15">
                    <c:v>Port Lincoln</c:v>
                  </c:pt>
                  <c:pt idx="16">
                    <c:v>Whyalla</c:v>
                  </c:pt>
                  <c:pt idx="17">
                    <c:v>Port Augusta</c:v>
                  </c:pt>
                  <c:pt idx="18">
                    <c:v>Other hospitals with 100-399 births per year</c:v>
                  </c:pt>
                  <c:pt idx="19">
                    <c:v>Hospitals with 50-99 births per year</c:v>
                  </c:pt>
                  <c:pt idx="20">
                    <c:v>Hospitals with &lt;50 births per year</c:v>
                  </c:pt>
                </c:lvl>
                <c:lvl>
                  <c:pt idx="0">
                    <c:v>Teaching hospitals</c:v>
                  </c:pt>
                  <c:pt idx="5">
                    <c:v>Metropolitan private hospitals</c:v>
                  </c:pt>
                  <c:pt idx="11">
                    <c:v>Country hospitals</c:v>
                  </c:pt>
                </c:lvl>
              </c:multiLvlStrCache>
            </c:multiLvlStrRef>
          </c:cat>
          <c:val>
            <c:numRef>
              <c:f>'hospital births'!$C$3:$C$23</c:f>
              <c:numCache>
                <c:formatCode>General</c:formatCode>
                <c:ptCount val="21"/>
                <c:pt idx="1">
                  <c:v>25.8</c:v>
                </c:pt>
                <c:pt idx="2">
                  <c:v>13.2</c:v>
                </c:pt>
                <c:pt idx="3">
                  <c:v>13.9</c:v>
                </c:pt>
                <c:pt idx="4">
                  <c:v>0.3</c:v>
                </c:pt>
                <c:pt idx="6">
                  <c:v>7.8</c:v>
                </c:pt>
                <c:pt idx="7">
                  <c:v>6.6</c:v>
                </c:pt>
                <c:pt idx="8">
                  <c:v>4.5</c:v>
                </c:pt>
                <c:pt idx="9">
                  <c:v>3.8</c:v>
                </c:pt>
                <c:pt idx="10">
                  <c:v>3.8</c:v>
                </c:pt>
                <c:pt idx="12">
                  <c:v>2.8</c:v>
                </c:pt>
                <c:pt idx="13">
                  <c:v>1.9</c:v>
                </c:pt>
                <c:pt idx="14">
                  <c:v>1.9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6.7</c:v>
                </c:pt>
                <c:pt idx="19">
                  <c:v>1.9</c:v>
                </c:pt>
                <c:pt idx="2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3-584F-A1FB-33BE6F4ED81E}"/>
            </c:ext>
          </c:extLst>
        </c:ser>
        <c:ser>
          <c:idx val="1"/>
          <c:order val="1"/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multiLvlStrRef>
              <c:f>'hospital births'!$A$3:$B$23</c:f>
              <c:multiLvlStrCache>
                <c:ptCount val="21"/>
                <c:lvl>
                  <c:pt idx="1">
                    <c:v>Womens and Childrens</c:v>
                  </c:pt>
                  <c:pt idx="2">
                    <c:v>Flinders Medical Centre</c:v>
                  </c:pt>
                  <c:pt idx="3">
                    <c:v>Lyell McEwin</c:v>
                  </c:pt>
                  <c:pt idx="4">
                    <c:v>Modbury</c:v>
                  </c:pt>
                  <c:pt idx="6">
                    <c:v>Ashford</c:v>
                  </c:pt>
                  <c:pt idx="7">
                    <c:v>Burnside</c:v>
                  </c:pt>
                  <c:pt idx="8">
                    <c:v>Calvary</c:v>
                  </c:pt>
                  <c:pt idx="9">
                    <c:v>Flinders Private</c:v>
                  </c:pt>
                  <c:pt idx="10">
                    <c:v>North Eastern Community</c:v>
                  </c:pt>
                  <c:pt idx="12">
                    <c:v>Mt Gambier</c:v>
                  </c:pt>
                  <c:pt idx="13">
                    <c:v>Gawler</c:v>
                  </c:pt>
                  <c:pt idx="14">
                    <c:v>Mt Barker</c:v>
                  </c:pt>
                  <c:pt idx="15">
                    <c:v>Port Lincoln</c:v>
                  </c:pt>
                  <c:pt idx="16">
                    <c:v>Whyalla</c:v>
                  </c:pt>
                  <c:pt idx="17">
                    <c:v>Port Augusta</c:v>
                  </c:pt>
                  <c:pt idx="18">
                    <c:v>Other hospitals with 100-399 births per year</c:v>
                  </c:pt>
                  <c:pt idx="19">
                    <c:v>Hospitals with 50-99 births per year</c:v>
                  </c:pt>
                  <c:pt idx="20">
                    <c:v>Hospitals with &lt;50 births per year</c:v>
                  </c:pt>
                </c:lvl>
                <c:lvl>
                  <c:pt idx="0">
                    <c:v>Teaching hospitals</c:v>
                  </c:pt>
                  <c:pt idx="5">
                    <c:v>Metropolitan private hospitals</c:v>
                  </c:pt>
                  <c:pt idx="11">
                    <c:v>Country hospitals</c:v>
                  </c:pt>
                </c:lvl>
              </c:multiLvlStrCache>
            </c:multiLvlStrRef>
          </c:cat>
          <c:val>
            <c:numRef>
              <c:f>'hospital births'!$D$3:$D$23</c:f>
              <c:numCache>
                <c:formatCode>#,##0</c:formatCode>
                <c:ptCount val="21"/>
                <c:pt idx="1">
                  <c:v>5126.2020000000002</c:v>
                </c:pt>
                <c:pt idx="2">
                  <c:v>2622.7080000000001</c:v>
                </c:pt>
                <c:pt idx="3">
                  <c:v>2761.7910000000002</c:v>
                </c:pt>
                <c:pt idx="4">
                  <c:v>59.606999999999999</c:v>
                </c:pt>
                <c:pt idx="6">
                  <c:v>1549.7819999999999</c:v>
                </c:pt>
                <c:pt idx="7">
                  <c:v>1311.354</c:v>
                </c:pt>
                <c:pt idx="8">
                  <c:v>894.10500000000002</c:v>
                </c:pt>
                <c:pt idx="9">
                  <c:v>755.02199999999993</c:v>
                </c:pt>
                <c:pt idx="10">
                  <c:v>755.02199999999993</c:v>
                </c:pt>
                <c:pt idx="12">
                  <c:v>556.33199999999999</c:v>
                </c:pt>
                <c:pt idx="13">
                  <c:v>377.51099999999997</c:v>
                </c:pt>
                <c:pt idx="14">
                  <c:v>377.51099999999997</c:v>
                </c:pt>
                <c:pt idx="15">
                  <c:v>298.03499999999997</c:v>
                </c:pt>
                <c:pt idx="16">
                  <c:v>298.03499999999997</c:v>
                </c:pt>
                <c:pt idx="17">
                  <c:v>298.03499999999997</c:v>
                </c:pt>
                <c:pt idx="18">
                  <c:v>1331.2230000000002</c:v>
                </c:pt>
                <c:pt idx="19">
                  <c:v>377.51099999999997</c:v>
                </c:pt>
                <c:pt idx="20">
                  <c:v>119.214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73-584F-A1FB-33BE6F4ED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729020368"/>
        <c:axId val="729022416"/>
      </c:barChart>
      <c:catAx>
        <c:axId val="7290203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729022416"/>
        <c:crosses val="autoZero"/>
        <c:auto val="1"/>
        <c:lblAlgn val="ctr"/>
        <c:lblOffset val="100"/>
        <c:noMultiLvlLbl val="0"/>
      </c:catAx>
      <c:valAx>
        <c:axId val="729022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729020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 paperSize="0" orientation="portrait" horizontalDpi="-4" verticalDpi="-4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>
                <a:latin typeface="Arial" charset="0"/>
                <a:ea typeface="Arial" charset="0"/>
                <a:cs typeface="Arial" charset="0"/>
              </a:rPr>
              <a:t>Comparing</a:t>
            </a:r>
            <a:r>
              <a:rPr lang="en-US" baseline="0">
                <a:latin typeface="Arial" charset="0"/>
                <a:ea typeface="Arial" charset="0"/>
                <a:cs typeface="Arial" charset="0"/>
              </a:rPr>
              <a:t> South Australia with Australia</a:t>
            </a:r>
            <a:endParaRPr lang="en-US">
              <a:latin typeface="Arial" charset="0"/>
              <a:ea typeface="Arial" charset="0"/>
              <a:cs typeface="Arial" charset="0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'road Stats alt'!$B$135</c:f>
              <c:strCache>
                <c:ptCount val="1"/>
                <c:pt idx="0">
                  <c:v>South Australia fatalities per 100,000 population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'road Stats alt'!$A$136:$A$152</c:f>
              <c:numCache>
                <c:formatCode>0</c:formatCode>
                <c:ptCount val="1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</c:numCache>
            </c:numRef>
          </c:cat>
          <c:val>
            <c:numRef>
              <c:f>'road Stats alt'!$B$136:$B$152</c:f>
              <c:numCache>
                <c:formatCode>0.00</c:formatCode>
                <c:ptCount val="17"/>
                <c:pt idx="0">
                  <c:v>11.259869550291794</c:v>
                </c:pt>
                <c:pt idx="1">
                  <c:v>14.924351338399397</c:v>
                </c:pt>
                <c:pt idx="2">
                  <c:v>11.117931928245003</c:v>
                </c:pt>
                <c:pt idx="3">
                  <c:v>12.386007894378658</c:v>
                </c:pt>
                <c:pt idx="4">
                  <c:v>12.27701281964322</c:v>
                </c:pt>
                <c:pt idx="5">
                  <c:v>10.058053192925611</c:v>
                </c:pt>
                <c:pt idx="6">
                  <c:v>11.278952668680766</c:v>
                </c:pt>
                <c:pt idx="7">
                  <c:v>10.214981973561223</c:v>
                </c:pt>
                <c:pt idx="8">
                  <c:v>11.029900332225914</c:v>
                </c:pt>
                <c:pt idx="9">
                  <c:v>10.121055765032745</c:v>
                </c:pt>
                <c:pt idx="10">
                  <c:v>10.140251530914597</c:v>
                </c:pt>
                <c:pt idx="11">
                  <c:v>10.213434594736153</c:v>
                </c:pt>
                <c:pt idx="12">
                  <c:v>9.0689632674365495</c:v>
                </c:pt>
                <c:pt idx="13">
                  <c:v>9.5330739299610894</c:v>
                </c:pt>
                <c:pt idx="14">
                  <c:v>7.4607830633847723</c:v>
                </c:pt>
                <c:pt idx="15">
                  <c:v>7.8904178765307407</c:v>
                </c:pt>
                <c:pt idx="16">
                  <c:v>6.1805468847546514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6B-BB48-AE77-B25DB6F20C46}"/>
            </c:ext>
          </c:extLst>
        </c:ser>
        <c:ser>
          <c:idx val="2"/>
          <c:order val="1"/>
          <c:tx>
            <c:strRef>
              <c:f>'road Stats alt'!$C$135</c:f>
              <c:strCache>
                <c:ptCount val="1"/>
                <c:pt idx="0">
                  <c:v>Australia fatalities per 100,000 population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'road Stats alt'!$A$136:$A$152</c:f>
              <c:numCache>
                <c:formatCode>0</c:formatCode>
                <c:ptCount val="1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</c:numCache>
            </c:numRef>
          </c:cat>
          <c:val>
            <c:numRef>
              <c:f>'road Stats alt'!$C$136:$C$152</c:f>
              <c:numCache>
                <c:formatCode>0.00</c:formatCode>
                <c:ptCount val="17"/>
                <c:pt idx="0">
                  <c:v>11.28</c:v>
                </c:pt>
                <c:pt idx="1">
                  <c:v>11.05</c:v>
                </c:pt>
                <c:pt idx="2">
                  <c:v>10.8</c:v>
                </c:pt>
                <c:pt idx="3">
                  <c:v>11.16</c:v>
                </c:pt>
                <c:pt idx="4">
                  <c:v>10.76</c:v>
                </c:pt>
                <c:pt idx="5">
                  <c:v>9.5399999999999991</c:v>
                </c:pt>
                <c:pt idx="6">
                  <c:v>9.3800000000000008</c:v>
                </c:pt>
                <c:pt idx="7">
                  <c:v>9.32</c:v>
                </c:pt>
                <c:pt idx="8">
                  <c:v>9.49</c:v>
                </c:pt>
                <c:pt idx="9">
                  <c:v>8.9499999999999993</c:v>
                </c:pt>
                <c:pt idx="10">
                  <c:v>8.73</c:v>
                </c:pt>
                <c:pt idx="11">
                  <c:v>8.15</c:v>
                </c:pt>
                <c:pt idx="12">
                  <c:v>7.86</c:v>
                </c:pt>
                <c:pt idx="13">
                  <c:v>7.98</c:v>
                </c:pt>
                <c:pt idx="14">
                  <c:v>7.72</c:v>
                </c:pt>
                <c:pt idx="15">
                  <c:v>7.62</c:v>
                </c:pt>
                <c:pt idx="16">
                  <c:v>6.85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6B-BB48-AE77-B25DB6F20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7280064"/>
        <c:axId val="617282112"/>
      </c:barChart>
      <c:catAx>
        <c:axId val="6172800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617282112"/>
        <c:crosses val="autoZero"/>
        <c:auto val="1"/>
        <c:lblAlgn val="ctr"/>
        <c:lblOffset val="100"/>
        <c:noMultiLvlLbl val="0"/>
      </c:catAx>
      <c:valAx>
        <c:axId val="617282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61728006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latin typeface="Arial" charset="0"/>
              <a:ea typeface="Arial" charset="0"/>
              <a:cs typeface="Arial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'casualty statistics'!$B$3</c:f>
              <c:strCache>
                <c:ptCount val="1"/>
                <c:pt idx="0">
                  <c:v>Monday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cat>
            <c:strRef>
              <c:f>'casualty statistics'!$A$4:$A$27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cat>
          <c:val>
            <c:numRef>
              <c:f>'casualty statistics'!$B$4:$B$27</c:f>
              <c:numCache>
                <c:formatCode>#,##0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3</c:v>
                </c:pt>
                <c:pt idx="3">
                  <c:v>0</c:v>
                </c:pt>
                <c:pt idx="4">
                  <c:v>4</c:v>
                </c:pt>
                <c:pt idx="5">
                  <c:v>5</c:v>
                </c:pt>
                <c:pt idx="6">
                  <c:v>28</c:v>
                </c:pt>
                <c:pt idx="7">
                  <c:v>32</c:v>
                </c:pt>
                <c:pt idx="8">
                  <c:v>81</c:v>
                </c:pt>
                <c:pt idx="9">
                  <c:v>52</c:v>
                </c:pt>
                <c:pt idx="10">
                  <c:v>45</c:v>
                </c:pt>
                <c:pt idx="11">
                  <c:v>39</c:v>
                </c:pt>
                <c:pt idx="12">
                  <c:v>60</c:v>
                </c:pt>
                <c:pt idx="13">
                  <c:v>54</c:v>
                </c:pt>
                <c:pt idx="14">
                  <c:v>58</c:v>
                </c:pt>
                <c:pt idx="15">
                  <c:v>73</c:v>
                </c:pt>
                <c:pt idx="16">
                  <c:v>69</c:v>
                </c:pt>
                <c:pt idx="17">
                  <c:v>78</c:v>
                </c:pt>
                <c:pt idx="18">
                  <c:v>50</c:v>
                </c:pt>
                <c:pt idx="19">
                  <c:v>30</c:v>
                </c:pt>
                <c:pt idx="20">
                  <c:v>19</c:v>
                </c:pt>
                <c:pt idx="21">
                  <c:v>15</c:v>
                </c:pt>
                <c:pt idx="22">
                  <c:v>12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C-C842-96EA-05551997F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50"/>
        <c:axId val="727872048"/>
        <c:axId val="727874800"/>
      </c:barChart>
      <c:catAx>
        <c:axId val="7278720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>
                <a:latin typeface="Arial"/>
              </a:defRPr>
            </a:pPr>
            <a:endParaRPr lang="en-US"/>
          </a:p>
        </c:txPr>
        <c:crossAx val="727874800"/>
        <c:crosses val="autoZero"/>
        <c:auto val="1"/>
        <c:lblAlgn val="ctr"/>
        <c:lblOffset val="100"/>
        <c:noMultiLvlLbl val="0"/>
      </c:catAx>
      <c:valAx>
        <c:axId val="727874800"/>
        <c:scaling>
          <c:orientation val="minMax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crossAx val="7278720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'casualty statistics'!$C$3</c:f>
              <c:strCache>
                <c:ptCount val="1"/>
                <c:pt idx="0">
                  <c:v>Tuesday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effectLst/>
          </c:spPr>
          <c:invertIfNegative val="0"/>
          <c:cat>
            <c:strRef>
              <c:f>'casualty statistics'!$A$4:$A$27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cat>
          <c:val>
            <c:numRef>
              <c:f>'casualty statistics'!$C$4:$C$27</c:f>
              <c:numCache>
                <c:formatCode>#,##0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4">
                  <c:v>6</c:v>
                </c:pt>
                <c:pt idx="5">
                  <c:v>5</c:v>
                </c:pt>
                <c:pt idx="6">
                  <c:v>24</c:v>
                </c:pt>
                <c:pt idx="7">
                  <c:v>40</c:v>
                </c:pt>
                <c:pt idx="8">
                  <c:v>83</c:v>
                </c:pt>
                <c:pt idx="9">
                  <c:v>62</c:v>
                </c:pt>
                <c:pt idx="10">
                  <c:v>48</c:v>
                </c:pt>
                <c:pt idx="11">
                  <c:v>50</c:v>
                </c:pt>
                <c:pt idx="12">
                  <c:v>43</c:v>
                </c:pt>
                <c:pt idx="13">
                  <c:v>41</c:v>
                </c:pt>
                <c:pt idx="14">
                  <c:v>49</c:v>
                </c:pt>
                <c:pt idx="15">
                  <c:v>72</c:v>
                </c:pt>
                <c:pt idx="16">
                  <c:v>75</c:v>
                </c:pt>
                <c:pt idx="17">
                  <c:v>99</c:v>
                </c:pt>
                <c:pt idx="18">
                  <c:v>55</c:v>
                </c:pt>
                <c:pt idx="19">
                  <c:v>21</c:v>
                </c:pt>
                <c:pt idx="20">
                  <c:v>24</c:v>
                </c:pt>
                <c:pt idx="21">
                  <c:v>20</c:v>
                </c:pt>
                <c:pt idx="22">
                  <c:v>23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CB-5944-90A7-CD791562F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7897424"/>
        <c:axId val="727900176"/>
      </c:barChart>
      <c:catAx>
        <c:axId val="727897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>
                <a:latin typeface="Arial"/>
              </a:defRPr>
            </a:pPr>
            <a:endParaRPr lang="en-US"/>
          </a:p>
        </c:txPr>
        <c:crossAx val="727900176"/>
        <c:crosses val="autoZero"/>
        <c:auto val="1"/>
        <c:lblAlgn val="ctr"/>
        <c:lblOffset val="100"/>
        <c:noMultiLvlLbl val="0"/>
      </c:catAx>
      <c:valAx>
        <c:axId val="727900176"/>
        <c:scaling>
          <c:orientation val="minMax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crossAx val="727897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'casualty statistics'!$B$3</c:f>
              <c:strCache>
                <c:ptCount val="1"/>
                <c:pt idx="0">
                  <c:v>Monday</c:v>
                </c:pt>
              </c:strCache>
            </c:strRef>
          </c:tx>
          <c:invertIfNegative val="0"/>
          <c:cat>
            <c:strRef>
              <c:f>'casualty statistics'!$A$4:$A$27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cat>
          <c:val>
            <c:numRef>
              <c:f>'casualty statistics'!$B$4:$B$27</c:f>
              <c:numCache>
                <c:formatCode>#,##0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3</c:v>
                </c:pt>
                <c:pt idx="3">
                  <c:v>0</c:v>
                </c:pt>
                <c:pt idx="4">
                  <c:v>4</c:v>
                </c:pt>
                <c:pt idx="5">
                  <c:v>5</c:v>
                </c:pt>
                <c:pt idx="6">
                  <c:v>28</c:v>
                </c:pt>
                <c:pt idx="7">
                  <c:v>32</c:v>
                </c:pt>
                <c:pt idx="8">
                  <c:v>81</c:v>
                </c:pt>
                <c:pt idx="9">
                  <c:v>52</c:v>
                </c:pt>
                <c:pt idx="10">
                  <c:v>45</c:v>
                </c:pt>
                <c:pt idx="11">
                  <c:v>39</c:v>
                </c:pt>
                <c:pt idx="12">
                  <c:v>60</c:v>
                </c:pt>
                <c:pt idx="13">
                  <c:v>54</c:v>
                </c:pt>
                <c:pt idx="14">
                  <c:v>58</c:v>
                </c:pt>
                <c:pt idx="15">
                  <c:v>73</c:v>
                </c:pt>
                <c:pt idx="16">
                  <c:v>69</c:v>
                </c:pt>
                <c:pt idx="17">
                  <c:v>78</c:v>
                </c:pt>
                <c:pt idx="18">
                  <c:v>50</c:v>
                </c:pt>
                <c:pt idx="19">
                  <c:v>30</c:v>
                </c:pt>
                <c:pt idx="20">
                  <c:v>19</c:v>
                </c:pt>
                <c:pt idx="21">
                  <c:v>15</c:v>
                </c:pt>
                <c:pt idx="22">
                  <c:v>12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5-1841-9A2A-F6A97648B2CC}"/>
            </c:ext>
          </c:extLst>
        </c:ser>
        <c:ser>
          <c:idx val="1"/>
          <c:order val="1"/>
          <c:tx>
            <c:strRef>
              <c:f>'casualty statistics'!$C$3</c:f>
              <c:strCache>
                <c:ptCount val="1"/>
                <c:pt idx="0">
                  <c:v>Tuesday</c:v>
                </c:pt>
              </c:strCache>
            </c:strRef>
          </c:tx>
          <c:invertIfNegative val="0"/>
          <c:cat>
            <c:strRef>
              <c:f>'casualty statistics'!$A$4:$A$27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cat>
          <c:val>
            <c:numRef>
              <c:f>'casualty statistics'!$C$4:$C$27</c:f>
              <c:numCache>
                <c:formatCode>#,##0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4">
                  <c:v>6</c:v>
                </c:pt>
                <c:pt idx="5">
                  <c:v>5</c:v>
                </c:pt>
                <c:pt idx="6">
                  <c:v>24</c:v>
                </c:pt>
                <c:pt idx="7">
                  <c:v>40</c:v>
                </c:pt>
                <c:pt idx="8">
                  <c:v>83</c:v>
                </c:pt>
                <c:pt idx="9">
                  <c:v>62</c:v>
                </c:pt>
                <c:pt idx="10">
                  <c:v>48</c:v>
                </c:pt>
                <c:pt idx="11">
                  <c:v>50</c:v>
                </c:pt>
                <c:pt idx="12">
                  <c:v>43</c:v>
                </c:pt>
                <c:pt idx="13">
                  <c:v>41</c:v>
                </c:pt>
                <c:pt idx="14">
                  <c:v>49</c:v>
                </c:pt>
                <c:pt idx="15">
                  <c:v>72</c:v>
                </c:pt>
                <c:pt idx="16">
                  <c:v>75</c:v>
                </c:pt>
                <c:pt idx="17">
                  <c:v>99</c:v>
                </c:pt>
                <c:pt idx="18">
                  <c:v>55</c:v>
                </c:pt>
                <c:pt idx="19">
                  <c:v>21</c:v>
                </c:pt>
                <c:pt idx="20">
                  <c:v>24</c:v>
                </c:pt>
                <c:pt idx="21">
                  <c:v>20</c:v>
                </c:pt>
                <c:pt idx="22">
                  <c:v>23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5-1841-9A2A-F6A97648B2CC}"/>
            </c:ext>
          </c:extLst>
        </c:ser>
        <c:ser>
          <c:idx val="2"/>
          <c:order val="2"/>
          <c:tx>
            <c:strRef>
              <c:f>'casualty statistics'!$D$3</c:f>
              <c:strCache>
                <c:ptCount val="1"/>
                <c:pt idx="0">
                  <c:v>Wednesday</c:v>
                </c:pt>
              </c:strCache>
            </c:strRef>
          </c:tx>
          <c:invertIfNegative val="0"/>
          <c:cat>
            <c:strRef>
              <c:f>'casualty statistics'!$A$4:$A$27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cat>
          <c:val>
            <c:numRef>
              <c:f>'casualty statistics'!$D$4:$D$27</c:f>
              <c:numCache>
                <c:formatCode>#,##0</c:formatCode>
                <c:ptCount val="24"/>
                <c:pt idx="0">
                  <c:v>10</c:v>
                </c:pt>
                <c:pt idx="1">
                  <c:v>5</c:v>
                </c:pt>
                <c:pt idx="2">
                  <c:v>5</c:v>
                </c:pt>
                <c:pt idx="3">
                  <c:v>1</c:v>
                </c:pt>
                <c:pt idx="4">
                  <c:v>3</c:v>
                </c:pt>
                <c:pt idx="5">
                  <c:v>10</c:v>
                </c:pt>
                <c:pt idx="6">
                  <c:v>27</c:v>
                </c:pt>
                <c:pt idx="7">
                  <c:v>44</c:v>
                </c:pt>
                <c:pt idx="8">
                  <c:v>107</c:v>
                </c:pt>
                <c:pt idx="9">
                  <c:v>52</c:v>
                </c:pt>
                <c:pt idx="10">
                  <c:v>49</c:v>
                </c:pt>
                <c:pt idx="11">
                  <c:v>53</c:v>
                </c:pt>
                <c:pt idx="12">
                  <c:v>49</c:v>
                </c:pt>
                <c:pt idx="13">
                  <c:v>45</c:v>
                </c:pt>
                <c:pt idx="14">
                  <c:v>64</c:v>
                </c:pt>
                <c:pt idx="15">
                  <c:v>95</c:v>
                </c:pt>
                <c:pt idx="16">
                  <c:v>61</c:v>
                </c:pt>
                <c:pt idx="17">
                  <c:v>95</c:v>
                </c:pt>
                <c:pt idx="18">
                  <c:v>64</c:v>
                </c:pt>
                <c:pt idx="19">
                  <c:v>34</c:v>
                </c:pt>
                <c:pt idx="20">
                  <c:v>20</c:v>
                </c:pt>
                <c:pt idx="21">
                  <c:v>19</c:v>
                </c:pt>
                <c:pt idx="22">
                  <c:v>24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5-1841-9A2A-F6A97648B2CC}"/>
            </c:ext>
          </c:extLst>
        </c:ser>
        <c:ser>
          <c:idx val="3"/>
          <c:order val="3"/>
          <c:tx>
            <c:strRef>
              <c:f>'casualty statistics'!$E$3</c:f>
              <c:strCache>
                <c:ptCount val="1"/>
                <c:pt idx="0">
                  <c:v>Thursday</c:v>
                </c:pt>
              </c:strCache>
            </c:strRef>
          </c:tx>
          <c:invertIfNegative val="0"/>
          <c:cat>
            <c:strRef>
              <c:f>'casualty statistics'!$A$4:$A$27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cat>
          <c:val>
            <c:numRef>
              <c:f>'casualty statistics'!$E$4:$E$27</c:f>
              <c:numCache>
                <c:formatCode>#,##0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6</c:v>
                </c:pt>
                <c:pt idx="5">
                  <c:v>11</c:v>
                </c:pt>
                <c:pt idx="6">
                  <c:v>27</c:v>
                </c:pt>
                <c:pt idx="7">
                  <c:v>51</c:v>
                </c:pt>
                <c:pt idx="8">
                  <c:v>118</c:v>
                </c:pt>
                <c:pt idx="9">
                  <c:v>71</c:v>
                </c:pt>
                <c:pt idx="10">
                  <c:v>43</c:v>
                </c:pt>
                <c:pt idx="11">
                  <c:v>58</c:v>
                </c:pt>
                <c:pt idx="12">
                  <c:v>46</c:v>
                </c:pt>
                <c:pt idx="13">
                  <c:v>65</c:v>
                </c:pt>
                <c:pt idx="14">
                  <c:v>61</c:v>
                </c:pt>
                <c:pt idx="15">
                  <c:v>80</c:v>
                </c:pt>
                <c:pt idx="16">
                  <c:v>96</c:v>
                </c:pt>
                <c:pt idx="17">
                  <c:v>109</c:v>
                </c:pt>
                <c:pt idx="18">
                  <c:v>79</c:v>
                </c:pt>
                <c:pt idx="19">
                  <c:v>30</c:v>
                </c:pt>
                <c:pt idx="20">
                  <c:v>32</c:v>
                </c:pt>
                <c:pt idx="21">
                  <c:v>26</c:v>
                </c:pt>
                <c:pt idx="22">
                  <c:v>20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75-1841-9A2A-F6A97648B2CC}"/>
            </c:ext>
          </c:extLst>
        </c:ser>
        <c:ser>
          <c:idx val="4"/>
          <c:order val="4"/>
          <c:tx>
            <c:strRef>
              <c:f>'casualty statistics'!$F$3</c:f>
              <c:strCache>
                <c:ptCount val="1"/>
                <c:pt idx="0">
                  <c:v>Friday</c:v>
                </c:pt>
              </c:strCache>
            </c:strRef>
          </c:tx>
          <c:invertIfNegative val="0"/>
          <c:cat>
            <c:strRef>
              <c:f>'casualty statistics'!$A$4:$A$27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cat>
          <c:val>
            <c:numRef>
              <c:f>'casualty statistics'!$F$4:$F$27</c:f>
              <c:numCache>
                <c:formatCode>#,##0</c:formatCode>
                <c:ptCount val="24"/>
                <c:pt idx="0">
                  <c:v>7</c:v>
                </c:pt>
                <c:pt idx="1">
                  <c:v>9</c:v>
                </c:pt>
                <c:pt idx="2">
                  <c:v>7</c:v>
                </c:pt>
                <c:pt idx="3">
                  <c:v>6</c:v>
                </c:pt>
                <c:pt idx="4">
                  <c:v>11</c:v>
                </c:pt>
                <c:pt idx="5">
                  <c:v>9</c:v>
                </c:pt>
                <c:pt idx="6">
                  <c:v>22</c:v>
                </c:pt>
                <c:pt idx="7">
                  <c:v>34</c:v>
                </c:pt>
                <c:pt idx="8">
                  <c:v>87</c:v>
                </c:pt>
                <c:pt idx="9">
                  <c:v>49</c:v>
                </c:pt>
                <c:pt idx="10">
                  <c:v>39</c:v>
                </c:pt>
                <c:pt idx="11">
                  <c:v>57</c:v>
                </c:pt>
                <c:pt idx="12">
                  <c:v>54</c:v>
                </c:pt>
                <c:pt idx="13">
                  <c:v>50</c:v>
                </c:pt>
                <c:pt idx="14">
                  <c:v>51</c:v>
                </c:pt>
                <c:pt idx="15">
                  <c:v>82</c:v>
                </c:pt>
                <c:pt idx="16">
                  <c:v>91</c:v>
                </c:pt>
                <c:pt idx="17">
                  <c:v>110</c:v>
                </c:pt>
                <c:pt idx="18">
                  <c:v>68</c:v>
                </c:pt>
                <c:pt idx="19">
                  <c:v>37</c:v>
                </c:pt>
                <c:pt idx="20">
                  <c:v>23</c:v>
                </c:pt>
                <c:pt idx="21">
                  <c:v>34</c:v>
                </c:pt>
                <c:pt idx="22">
                  <c:v>33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75-1841-9A2A-F6A97648B2CC}"/>
            </c:ext>
          </c:extLst>
        </c:ser>
        <c:ser>
          <c:idx val="5"/>
          <c:order val="5"/>
          <c:tx>
            <c:strRef>
              <c:f>'casualty statistics'!$G$3</c:f>
              <c:strCache>
                <c:ptCount val="1"/>
                <c:pt idx="0">
                  <c:v>Saturday</c:v>
                </c:pt>
              </c:strCache>
            </c:strRef>
          </c:tx>
          <c:invertIfNegative val="0"/>
          <c:cat>
            <c:strRef>
              <c:f>'casualty statistics'!$A$4:$A$27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cat>
          <c:val>
            <c:numRef>
              <c:f>'casualty statistics'!$G$4:$G$27</c:f>
              <c:numCache>
                <c:formatCode>#,##0</c:formatCode>
                <c:ptCount val="24"/>
                <c:pt idx="0">
                  <c:v>15</c:v>
                </c:pt>
                <c:pt idx="1">
                  <c:v>29</c:v>
                </c:pt>
                <c:pt idx="2">
                  <c:v>28</c:v>
                </c:pt>
                <c:pt idx="3">
                  <c:v>10</c:v>
                </c:pt>
                <c:pt idx="4">
                  <c:v>8</c:v>
                </c:pt>
                <c:pt idx="5">
                  <c:v>16</c:v>
                </c:pt>
                <c:pt idx="6">
                  <c:v>11</c:v>
                </c:pt>
                <c:pt idx="7">
                  <c:v>19</c:v>
                </c:pt>
                <c:pt idx="8">
                  <c:v>33</c:v>
                </c:pt>
                <c:pt idx="9">
                  <c:v>28</c:v>
                </c:pt>
                <c:pt idx="10">
                  <c:v>32</c:v>
                </c:pt>
                <c:pt idx="11">
                  <c:v>67</c:v>
                </c:pt>
                <c:pt idx="12">
                  <c:v>59</c:v>
                </c:pt>
                <c:pt idx="13">
                  <c:v>56</c:v>
                </c:pt>
                <c:pt idx="14">
                  <c:v>54</c:v>
                </c:pt>
                <c:pt idx="15">
                  <c:v>49</c:v>
                </c:pt>
                <c:pt idx="16">
                  <c:v>43</c:v>
                </c:pt>
                <c:pt idx="17">
                  <c:v>47</c:v>
                </c:pt>
                <c:pt idx="18">
                  <c:v>56</c:v>
                </c:pt>
                <c:pt idx="19">
                  <c:v>40</c:v>
                </c:pt>
                <c:pt idx="20">
                  <c:v>27</c:v>
                </c:pt>
                <c:pt idx="21">
                  <c:v>29</c:v>
                </c:pt>
                <c:pt idx="22">
                  <c:v>30</c:v>
                </c:pt>
                <c:pt idx="23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75-1841-9A2A-F6A97648B2CC}"/>
            </c:ext>
          </c:extLst>
        </c:ser>
        <c:ser>
          <c:idx val="6"/>
          <c:order val="6"/>
          <c:tx>
            <c:strRef>
              <c:f>'casualty statistics'!$H$3</c:f>
              <c:strCache>
                <c:ptCount val="1"/>
                <c:pt idx="0">
                  <c:v>Sunday</c:v>
                </c:pt>
              </c:strCache>
            </c:strRef>
          </c:tx>
          <c:invertIfNegative val="0"/>
          <c:cat>
            <c:strRef>
              <c:f>'casualty statistics'!$A$4:$A$27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cat>
          <c:val>
            <c:numRef>
              <c:f>'casualty statistics'!$H$4:$H$27</c:f>
              <c:numCache>
                <c:formatCode>#,##0</c:formatCode>
                <c:ptCount val="24"/>
                <c:pt idx="0">
                  <c:v>17</c:v>
                </c:pt>
                <c:pt idx="1">
                  <c:v>28</c:v>
                </c:pt>
                <c:pt idx="2">
                  <c:v>22</c:v>
                </c:pt>
                <c:pt idx="3">
                  <c:v>18</c:v>
                </c:pt>
                <c:pt idx="4">
                  <c:v>8</c:v>
                </c:pt>
                <c:pt idx="5">
                  <c:v>13</c:v>
                </c:pt>
                <c:pt idx="6">
                  <c:v>11</c:v>
                </c:pt>
                <c:pt idx="7">
                  <c:v>11</c:v>
                </c:pt>
                <c:pt idx="8">
                  <c:v>18</c:v>
                </c:pt>
                <c:pt idx="9">
                  <c:v>19</c:v>
                </c:pt>
                <c:pt idx="10">
                  <c:v>41</c:v>
                </c:pt>
                <c:pt idx="11">
                  <c:v>46</c:v>
                </c:pt>
                <c:pt idx="12">
                  <c:v>45</c:v>
                </c:pt>
                <c:pt idx="13">
                  <c:v>45</c:v>
                </c:pt>
                <c:pt idx="14">
                  <c:v>65</c:v>
                </c:pt>
                <c:pt idx="15">
                  <c:v>47</c:v>
                </c:pt>
                <c:pt idx="16">
                  <c:v>56</c:v>
                </c:pt>
                <c:pt idx="17">
                  <c:v>32</c:v>
                </c:pt>
                <c:pt idx="18">
                  <c:v>39</c:v>
                </c:pt>
                <c:pt idx="19">
                  <c:v>24</c:v>
                </c:pt>
                <c:pt idx="20">
                  <c:v>23</c:v>
                </c:pt>
                <c:pt idx="21">
                  <c:v>22</c:v>
                </c:pt>
                <c:pt idx="22">
                  <c:v>18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75-1841-9A2A-F6A97648B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7951616"/>
        <c:axId val="727954368"/>
      </c:barChart>
      <c:catAx>
        <c:axId val="727951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27954368"/>
        <c:crosses val="autoZero"/>
        <c:auto val="1"/>
        <c:lblAlgn val="ctr"/>
        <c:lblOffset val="100"/>
        <c:noMultiLvlLbl val="0"/>
      </c:catAx>
      <c:valAx>
        <c:axId val="7279543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727951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7"/>
          <c:order val="7"/>
          <c:tx>
            <c:strRef>
              <c:f>'casualty statistics'!$I$3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CC33"/>
            </a:solidFill>
            <a:ln w="12700">
              <a:solidFill>
                <a:srgbClr val="FFCC33"/>
              </a:solidFill>
            </a:ln>
          </c:spPr>
          <c:invertIfNegative val="0"/>
          <c:cat>
            <c:strRef>
              <c:f>'casualty statistics'!$A$4:$A$27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cat>
          <c:val>
            <c:numRef>
              <c:f>'casualty statistics'!$I$4:$I$27</c:f>
              <c:numCache>
                <c:formatCode>#,##0</c:formatCode>
                <c:ptCount val="24"/>
                <c:pt idx="0">
                  <c:v>74</c:v>
                </c:pt>
                <c:pt idx="1">
                  <c:v>89</c:v>
                </c:pt>
                <c:pt idx="2">
                  <c:v>74</c:v>
                </c:pt>
                <c:pt idx="3">
                  <c:v>38</c:v>
                </c:pt>
                <c:pt idx="4">
                  <c:v>46</c:v>
                </c:pt>
                <c:pt idx="5">
                  <c:v>69</c:v>
                </c:pt>
                <c:pt idx="6">
                  <c:v>150</c:v>
                </c:pt>
                <c:pt idx="7">
                  <c:v>231</c:v>
                </c:pt>
                <c:pt idx="8">
                  <c:v>527</c:v>
                </c:pt>
                <c:pt idx="9">
                  <c:v>333</c:v>
                </c:pt>
                <c:pt idx="10">
                  <c:v>297</c:v>
                </c:pt>
                <c:pt idx="11">
                  <c:v>370</c:v>
                </c:pt>
                <c:pt idx="12">
                  <c:v>356</c:v>
                </c:pt>
                <c:pt idx="13">
                  <c:v>356</c:v>
                </c:pt>
                <c:pt idx="14">
                  <c:v>402</c:v>
                </c:pt>
                <c:pt idx="15">
                  <c:v>498</c:v>
                </c:pt>
                <c:pt idx="16">
                  <c:v>491</c:v>
                </c:pt>
                <c:pt idx="17">
                  <c:v>570</c:v>
                </c:pt>
                <c:pt idx="18">
                  <c:v>411</c:v>
                </c:pt>
                <c:pt idx="19">
                  <c:v>216</c:v>
                </c:pt>
                <c:pt idx="20">
                  <c:v>168</c:v>
                </c:pt>
                <c:pt idx="21">
                  <c:v>165</c:v>
                </c:pt>
                <c:pt idx="22">
                  <c:v>160</c:v>
                </c:pt>
                <c:pt idx="23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0-F644-85BE-B1574F80B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8018912"/>
        <c:axId val="728015568"/>
      </c:barChart>
      <c:lineChart>
        <c:grouping val="standard"/>
        <c:varyColors val="0"/>
        <c:ser>
          <c:idx val="6"/>
          <c:order val="6"/>
          <c:tx>
            <c:strRef>
              <c:f>'casualty statistics'!$H$3</c:f>
              <c:strCache>
                <c:ptCount val="1"/>
                <c:pt idx="0">
                  <c:v>Sunday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strRef>
              <c:f>'casualty statistics'!$A$4:$A$27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cat>
          <c:val>
            <c:numRef>
              <c:f>'casualty statistics'!$H$4:$H$27</c:f>
              <c:numCache>
                <c:formatCode>#,##0</c:formatCode>
                <c:ptCount val="24"/>
                <c:pt idx="0">
                  <c:v>17</c:v>
                </c:pt>
                <c:pt idx="1">
                  <c:v>28</c:v>
                </c:pt>
                <c:pt idx="2">
                  <c:v>22</c:v>
                </c:pt>
                <c:pt idx="3">
                  <c:v>18</c:v>
                </c:pt>
                <c:pt idx="4">
                  <c:v>8</c:v>
                </c:pt>
                <c:pt idx="5">
                  <c:v>13</c:v>
                </c:pt>
                <c:pt idx="6">
                  <c:v>11</c:v>
                </c:pt>
                <c:pt idx="7">
                  <c:v>11</c:v>
                </c:pt>
                <c:pt idx="8">
                  <c:v>18</c:v>
                </c:pt>
                <c:pt idx="9">
                  <c:v>19</c:v>
                </c:pt>
                <c:pt idx="10">
                  <c:v>41</c:v>
                </c:pt>
                <c:pt idx="11">
                  <c:v>46</c:v>
                </c:pt>
                <c:pt idx="12">
                  <c:v>45</c:v>
                </c:pt>
                <c:pt idx="13">
                  <c:v>45</c:v>
                </c:pt>
                <c:pt idx="14">
                  <c:v>65</c:v>
                </c:pt>
                <c:pt idx="15">
                  <c:v>47</c:v>
                </c:pt>
                <c:pt idx="16">
                  <c:v>56</c:v>
                </c:pt>
                <c:pt idx="17">
                  <c:v>32</c:v>
                </c:pt>
                <c:pt idx="18">
                  <c:v>39</c:v>
                </c:pt>
                <c:pt idx="19">
                  <c:v>24</c:v>
                </c:pt>
                <c:pt idx="20">
                  <c:v>23</c:v>
                </c:pt>
                <c:pt idx="21">
                  <c:v>22</c:v>
                </c:pt>
                <c:pt idx="22">
                  <c:v>18</c:v>
                </c:pt>
                <c:pt idx="2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10-F644-85BE-B1574F80B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8007536"/>
        <c:axId val="728011808"/>
      </c:lineChart>
      <c:scatterChart>
        <c:scatterStyle val="lineMarker"/>
        <c:varyColors val="0"/>
        <c:ser>
          <c:idx val="0"/>
          <c:order val="0"/>
          <c:tx>
            <c:strRef>
              <c:f>'casualty statistics'!$B$3</c:f>
              <c:strCache>
                <c:ptCount val="1"/>
                <c:pt idx="0">
                  <c:v>Monday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8"/>
            <c:spPr>
              <a:solidFill>
                <a:srgbClr val="CCCCCC"/>
              </a:solidFill>
              <a:ln>
                <a:solidFill>
                  <a:srgbClr val="CCCCCC"/>
                </a:solidFill>
              </a:ln>
            </c:spPr>
          </c:marker>
          <c:xVal>
            <c:strRef>
              <c:f>'casualty statistics'!$A$4:$A$27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xVal>
          <c:yVal>
            <c:numRef>
              <c:f>'casualty statistics'!$B$4:$B$27</c:f>
              <c:numCache>
                <c:formatCode>#,##0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3</c:v>
                </c:pt>
                <c:pt idx="3">
                  <c:v>0</c:v>
                </c:pt>
                <c:pt idx="4">
                  <c:v>4</c:v>
                </c:pt>
                <c:pt idx="5">
                  <c:v>5</c:v>
                </c:pt>
                <c:pt idx="6">
                  <c:v>28</c:v>
                </c:pt>
                <c:pt idx="7">
                  <c:v>32</c:v>
                </c:pt>
                <c:pt idx="8">
                  <c:v>81</c:v>
                </c:pt>
                <c:pt idx="9">
                  <c:v>52</c:v>
                </c:pt>
                <c:pt idx="10">
                  <c:v>45</c:v>
                </c:pt>
                <c:pt idx="11">
                  <c:v>39</c:v>
                </c:pt>
                <c:pt idx="12">
                  <c:v>60</c:v>
                </c:pt>
                <c:pt idx="13">
                  <c:v>54</c:v>
                </c:pt>
                <c:pt idx="14">
                  <c:v>58</c:v>
                </c:pt>
                <c:pt idx="15">
                  <c:v>73</c:v>
                </c:pt>
                <c:pt idx="16">
                  <c:v>69</c:v>
                </c:pt>
                <c:pt idx="17">
                  <c:v>78</c:v>
                </c:pt>
                <c:pt idx="18">
                  <c:v>50</c:v>
                </c:pt>
                <c:pt idx="19">
                  <c:v>30</c:v>
                </c:pt>
                <c:pt idx="20">
                  <c:v>19</c:v>
                </c:pt>
                <c:pt idx="21">
                  <c:v>15</c:v>
                </c:pt>
                <c:pt idx="22">
                  <c:v>12</c:v>
                </c:pt>
                <c:pt idx="23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210-F644-85BE-B1574F80B550}"/>
            </c:ext>
          </c:extLst>
        </c:ser>
        <c:ser>
          <c:idx val="1"/>
          <c:order val="1"/>
          <c:tx>
            <c:strRef>
              <c:f>'casualty statistics'!$C$3</c:f>
              <c:strCache>
                <c:ptCount val="1"/>
                <c:pt idx="0">
                  <c:v>Tuesday</c:v>
                </c:pt>
              </c:strCache>
            </c:strRef>
          </c:tx>
          <c:spPr>
            <a:ln w="47625">
              <a:noFill/>
            </a:ln>
          </c:spPr>
          <c:marker>
            <c:symbol val="diamond"/>
            <c:size val="7"/>
            <c:spPr>
              <a:solidFill>
                <a:srgbClr val="999999"/>
              </a:solidFill>
              <a:ln>
                <a:solidFill>
                  <a:srgbClr val="999999"/>
                </a:solidFill>
              </a:ln>
            </c:spPr>
          </c:marker>
          <c:xVal>
            <c:strRef>
              <c:f>'casualty statistics'!$A$4:$A$27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xVal>
          <c:yVal>
            <c:numRef>
              <c:f>'casualty statistics'!$C$4:$C$27</c:f>
              <c:numCache>
                <c:formatCode>#,##0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4">
                  <c:v>6</c:v>
                </c:pt>
                <c:pt idx="5">
                  <c:v>5</c:v>
                </c:pt>
                <c:pt idx="6">
                  <c:v>24</c:v>
                </c:pt>
                <c:pt idx="7">
                  <c:v>40</c:v>
                </c:pt>
                <c:pt idx="8">
                  <c:v>83</c:v>
                </c:pt>
                <c:pt idx="9">
                  <c:v>62</c:v>
                </c:pt>
                <c:pt idx="10">
                  <c:v>48</c:v>
                </c:pt>
                <c:pt idx="11">
                  <c:v>50</c:v>
                </c:pt>
                <c:pt idx="12">
                  <c:v>43</c:v>
                </c:pt>
                <c:pt idx="13">
                  <c:v>41</c:v>
                </c:pt>
                <c:pt idx="14">
                  <c:v>49</c:v>
                </c:pt>
                <c:pt idx="15">
                  <c:v>72</c:v>
                </c:pt>
                <c:pt idx="16">
                  <c:v>75</c:v>
                </c:pt>
                <c:pt idx="17">
                  <c:v>99</c:v>
                </c:pt>
                <c:pt idx="18">
                  <c:v>55</c:v>
                </c:pt>
                <c:pt idx="19">
                  <c:v>21</c:v>
                </c:pt>
                <c:pt idx="20">
                  <c:v>24</c:v>
                </c:pt>
                <c:pt idx="21">
                  <c:v>20</c:v>
                </c:pt>
                <c:pt idx="22">
                  <c:v>23</c:v>
                </c:pt>
                <c:pt idx="23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210-F644-85BE-B1574F80B550}"/>
            </c:ext>
          </c:extLst>
        </c:ser>
        <c:ser>
          <c:idx val="2"/>
          <c:order val="2"/>
          <c:tx>
            <c:strRef>
              <c:f>'casualty statistics'!$D$3</c:f>
              <c:strCache>
                <c:ptCount val="1"/>
                <c:pt idx="0">
                  <c:v>Wednesday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8"/>
            <c:spPr>
              <a:solidFill>
                <a:srgbClr val="666666"/>
              </a:solidFill>
              <a:ln>
                <a:solidFill>
                  <a:srgbClr val="666666"/>
                </a:solidFill>
              </a:ln>
            </c:spPr>
          </c:marker>
          <c:xVal>
            <c:strRef>
              <c:f>'casualty statistics'!$A$4:$A$27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xVal>
          <c:yVal>
            <c:numRef>
              <c:f>'casualty statistics'!$D$4:$D$27</c:f>
              <c:numCache>
                <c:formatCode>#,##0</c:formatCode>
                <c:ptCount val="24"/>
                <c:pt idx="0">
                  <c:v>10</c:v>
                </c:pt>
                <c:pt idx="1">
                  <c:v>5</c:v>
                </c:pt>
                <c:pt idx="2">
                  <c:v>5</c:v>
                </c:pt>
                <c:pt idx="3">
                  <c:v>1</c:v>
                </c:pt>
                <c:pt idx="4">
                  <c:v>3</c:v>
                </c:pt>
                <c:pt idx="5">
                  <c:v>10</c:v>
                </c:pt>
                <c:pt idx="6">
                  <c:v>27</c:v>
                </c:pt>
                <c:pt idx="7">
                  <c:v>44</c:v>
                </c:pt>
                <c:pt idx="8">
                  <c:v>107</c:v>
                </c:pt>
                <c:pt idx="9">
                  <c:v>52</c:v>
                </c:pt>
                <c:pt idx="10">
                  <c:v>49</c:v>
                </c:pt>
                <c:pt idx="11">
                  <c:v>53</c:v>
                </c:pt>
                <c:pt idx="12">
                  <c:v>49</c:v>
                </c:pt>
                <c:pt idx="13">
                  <c:v>45</c:v>
                </c:pt>
                <c:pt idx="14">
                  <c:v>64</c:v>
                </c:pt>
                <c:pt idx="15">
                  <c:v>95</c:v>
                </c:pt>
                <c:pt idx="16">
                  <c:v>61</c:v>
                </c:pt>
                <c:pt idx="17">
                  <c:v>95</c:v>
                </c:pt>
                <c:pt idx="18">
                  <c:v>64</c:v>
                </c:pt>
                <c:pt idx="19">
                  <c:v>34</c:v>
                </c:pt>
                <c:pt idx="20">
                  <c:v>20</c:v>
                </c:pt>
                <c:pt idx="21">
                  <c:v>19</c:v>
                </c:pt>
                <c:pt idx="22">
                  <c:v>24</c:v>
                </c:pt>
                <c:pt idx="23">
                  <c:v>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210-F644-85BE-B1574F80B550}"/>
            </c:ext>
          </c:extLst>
        </c:ser>
        <c:ser>
          <c:idx val="3"/>
          <c:order val="3"/>
          <c:tx>
            <c:strRef>
              <c:f>'casualty statistics'!$E$3</c:f>
              <c:strCache>
                <c:ptCount val="1"/>
                <c:pt idx="0">
                  <c:v>Thursday</c:v>
                </c:pt>
              </c:strCache>
            </c:strRef>
          </c:tx>
          <c:spPr>
            <a:ln w="47625">
              <a:noFill/>
            </a:ln>
          </c:spPr>
          <c:marker>
            <c:symbol val="triangle"/>
            <c:size val="7"/>
            <c:spPr>
              <a:solidFill>
                <a:srgbClr val="333333"/>
              </a:solidFill>
              <a:ln>
                <a:solidFill>
                  <a:srgbClr val="333333"/>
                </a:solidFill>
              </a:ln>
            </c:spPr>
          </c:marker>
          <c:xVal>
            <c:strRef>
              <c:f>'casualty statistics'!$A$4:$A$27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xVal>
          <c:yVal>
            <c:numRef>
              <c:f>'casualty statistics'!$E$4:$E$27</c:f>
              <c:numCache>
                <c:formatCode>#,##0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6</c:v>
                </c:pt>
                <c:pt idx="5">
                  <c:v>11</c:v>
                </c:pt>
                <c:pt idx="6">
                  <c:v>27</c:v>
                </c:pt>
                <c:pt idx="7">
                  <c:v>51</c:v>
                </c:pt>
                <c:pt idx="8">
                  <c:v>118</c:v>
                </c:pt>
                <c:pt idx="9">
                  <c:v>71</c:v>
                </c:pt>
                <c:pt idx="10">
                  <c:v>43</c:v>
                </c:pt>
                <c:pt idx="11">
                  <c:v>58</c:v>
                </c:pt>
                <c:pt idx="12">
                  <c:v>46</c:v>
                </c:pt>
                <c:pt idx="13">
                  <c:v>65</c:v>
                </c:pt>
                <c:pt idx="14">
                  <c:v>61</c:v>
                </c:pt>
                <c:pt idx="15">
                  <c:v>80</c:v>
                </c:pt>
                <c:pt idx="16">
                  <c:v>96</c:v>
                </c:pt>
                <c:pt idx="17">
                  <c:v>109</c:v>
                </c:pt>
                <c:pt idx="18">
                  <c:v>79</c:v>
                </c:pt>
                <c:pt idx="19">
                  <c:v>30</c:v>
                </c:pt>
                <c:pt idx="20">
                  <c:v>32</c:v>
                </c:pt>
                <c:pt idx="21">
                  <c:v>26</c:v>
                </c:pt>
                <c:pt idx="22">
                  <c:v>20</c:v>
                </c:pt>
                <c:pt idx="23">
                  <c:v>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210-F644-85BE-B1574F80B550}"/>
            </c:ext>
          </c:extLst>
        </c:ser>
        <c:ser>
          <c:idx val="4"/>
          <c:order val="4"/>
          <c:tx>
            <c:strRef>
              <c:f>'casualty statistics'!$F$3</c:f>
              <c:strCache>
                <c:ptCount val="1"/>
                <c:pt idx="0">
                  <c:v>Friday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</a:ln>
            </c:spPr>
          </c:marker>
          <c:xVal>
            <c:strRef>
              <c:f>'casualty statistics'!$A$4:$A$27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xVal>
          <c:yVal>
            <c:numRef>
              <c:f>'casualty statistics'!$F$4:$F$27</c:f>
              <c:numCache>
                <c:formatCode>#,##0</c:formatCode>
                <c:ptCount val="24"/>
                <c:pt idx="0">
                  <c:v>7</c:v>
                </c:pt>
                <c:pt idx="1">
                  <c:v>9</c:v>
                </c:pt>
                <c:pt idx="2">
                  <c:v>7</c:v>
                </c:pt>
                <c:pt idx="3">
                  <c:v>6</c:v>
                </c:pt>
                <c:pt idx="4">
                  <c:v>11</c:v>
                </c:pt>
                <c:pt idx="5">
                  <c:v>9</c:v>
                </c:pt>
                <c:pt idx="6">
                  <c:v>22</c:v>
                </c:pt>
                <c:pt idx="7">
                  <c:v>34</c:v>
                </c:pt>
                <c:pt idx="8">
                  <c:v>87</c:v>
                </c:pt>
                <c:pt idx="9">
                  <c:v>49</c:v>
                </c:pt>
                <c:pt idx="10">
                  <c:v>39</c:v>
                </c:pt>
                <c:pt idx="11">
                  <c:v>57</c:v>
                </c:pt>
                <c:pt idx="12">
                  <c:v>54</c:v>
                </c:pt>
                <c:pt idx="13">
                  <c:v>50</c:v>
                </c:pt>
                <c:pt idx="14">
                  <c:v>51</c:v>
                </c:pt>
                <c:pt idx="15">
                  <c:v>82</c:v>
                </c:pt>
                <c:pt idx="16">
                  <c:v>91</c:v>
                </c:pt>
                <c:pt idx="17">
                  <c:v>110</c:v>
                </c:pt>
                <c:pt idx="18">
                  <c:v>68</c:v>
                </c:pt>
                <c:pt idx="19">
                  <c:v>37</c:v>
                </c:pt>
                <c:pt idx="20">
                  <c:v>23</c:v>
                </c:pt>
                <c:pt idx="21">
                  <c:v>34</c:v>
                </c:pt>
                <c:pt idx="22">
                  <c:v>33</c:v>
                </c:pt>
                <c:pt idx="23">
                  <c:v>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210-F644-85BE-B1574F80B550}"/>
            </c:ext>
          </c:extLst>
        </c:ser>
        <c:ser>
          <c:idx val="5"/>
          <c:order val="5"/>
          <c:tx>
            <c:strRef>
              <c:f>'casualty statistics'!$G$3</c:f>
              <c:strCache>
                <c:ptCount val="1"/>
                <c:pt idx="0">
                  <c:v>Saturday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8"/>
            <c:spPr>
              <a:solidFill>
                <a:srgbClr val="FF6600"/>
              </a:solidFill>
            </c:spPr>
          </c:marker>
          <c:xVal>
            <c:strRef>
              <c:f>'casualty statistics'!$A$4:$A$27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xVal>
          <c:yVal>
            <c:numRef>
              <c:f>'casualty statistics'!$G$4:$G$27</c:f>
              <c:numCache>
                <c:formatCode>#,##0</c:formatCode>
                <c:ptCount val="24"/>
                <c:pt idx="0">
                  <c:v>15</c:v>
                </c:pt>
                <c:pt idx="1">
                  <c:v>29</c:v>
                </c:pt>
                <c:pt idx="2">
                  <c:v>28</c:v>
                </c:pt>
                <c:pt idx="3">
                  <c:v>10</c:v>
                </c:pt>
                <c:pt idx="4">
                  <c:v>8</c:v>
                </c:pt>
                <c:pt idx="5">
                  <c:v>16</c:v>
                </c:pt>
                <c:pt idx="6">
                  <c:v>11</c:v>
                </c:pt>
                <c:pt idx="7">
                  <c:v>19</c:v>
                </c:pt>
                <c:pt idx="8">
                  <c:v>33</c:v>
                </c:pt>
                <c:pt idx="9">
                  <c:v>28</c:v>
                </c:pt>
                <c:pt idx="10">
                  <c:v>32</c:v>
                </c:pt>
                <c:pt idx="11">
                  <c:v>67</c:v>
                </c:pt>
                <c:pt idx="12">
                  <c:v>59</c:v>
                </c:pt>
                <c:pt idx="13">
                  <c:v>56</c:v>
                </c:pt>
                <c:pt idx="14">
                  <c:v>54</c:v>
                </c:pt>
                <c:pt idx="15">
                  <c:v>49</c:v>
                </c:pt>
                <c:pt idx="16">
                  <c:v>43</c:v>
                </c:pt>
                <c:pt idx="17">
                  <c:v>47</c:v>
                </c:pt>
                <c:pt idx="18">
                  <c:v>56</c:v>
                </c:pt>
                <c:pt idx="19">
                  <c:v>40</c:v>
                </c:pt>
                <c:pt idx="20">
                  <c:v>27</c:v>
                </c:pt>
                <c:pt idx="21">
                  <c:v>29</c:v>
                </c:pt>
                <c:pt idx="22">
                  <c:v>30</c:v>
                </c:pt>
                <c:pt idx="23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210-F644-85BE-B1574F80B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8007536"/>
        <c:axId val="728011808"/>
      </c:scatterChart>
      <c:catAx>
        <c:axId val="72800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latin typeface="Arial" charset="0"/>
                    <a:ea typeface="Arial" charset="0"/>
                    <a:cs typeface="Arial" charset="0"/>
                  </a:defRPr>
                </a:pPr>
                <a:r>
                  <a:rPr lang="en-US">
                    <a:latin typeface="Arial" charset="0"/>
                    <a:ea typeface="Arial" charset="0"/>
                    <a:cs typeface="Arial" charset="0"/>
                  </a:rPr>
                  <a:t>Time of Day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728011808"/>
        <c:crosses val="autoZero"/>
        <c:auto val="1"/>
        <c:lblAlgn val="ctr"/>
        <c:lblOffset val="100"/>
        <c:noMultiLvlLbl val="0"/>
      </c:catAx>
      <c:valAx>
        <c:axId val="728011808"/>
        <c:scaling>
          <c:orientation val="minMax"/>
          <c:max val="20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 lIns="2" anchor="ctr" anchorCtr="1">
                <a:spAutoFit/>
              </a:bodyPr>
              <a:lstStyle/>
              <a:p>
                <a:pPr>
                  <a:defRPr>
                    <a:latin typeface="Arial" charset="0"/>
                    <a:ea typeface="Arial" charset="0"/>
                    <a:cs typeface="Arial" charset="0"/>
                  </a:defRPr>
                </a:pPr>
                <a:r>
                  <a:rPr lang="en-US">
                    <a:latin typeface="Arial" charset="0"/>
                    <a:ea typeface="Arial" charset="0"/>
                    <a:cs typeface="Arial" charset="0"/>
                  </a:rPr>
                  <a:t>Number of Crashes per hour</a:t>
                </a:r>
                <a:r>
                  <a:rPr lang="en-US" baseline="0">
                    <a:latin typeface="Arial" charset="0"/>
                    <a:ea typeface="Arial" charset="0"/>
                    <a:cs typeface="Arial" charset="0"/>
                  </a:rPr>
                  <a:t> for each day of the week</a:t>
                </a:r>
                <a:endParaRPr lang="en-US">
                  <a:latin typeface="Arial" charset="0"/>
                  <a:ea typeface="Arial" charset="0"/>
                  <a:cs typeface="Arial" charset="0"/>
                </a:endParaRPr>
              </a:p>
            </c:rich>
          </c:tx>
          <c:layout>
            <c:manualLayout>
              <c:xMode val="edge"/>
              <c:yMode val="edge"/>
              <c:x val="1.3293943870014801E-2"/>
              <c:y val="0.20916895930177401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6350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728007536"/>
        <c:crosses val="autoZero"/>
        <c:crossBetween val="between"/>
      </c:valAx>
      <c:valAx>
        <c:axId val="72801556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latin typeface="Arial" charset="0"/>
                    <a:ea typeface="Arial" charset="0"/>
                    <a:cs typeface="Arial" charset="0"/>
                  </a:defRPr>
                </a:pPr>
                <a:r>
                  <a:rPr lang="en-US">
                    <a:latin typeface="Arial" charset="0"/>
                    <a:ea typeface="Arial" charset="0"/>
                    <a:cs typeface="Arial" charset="0"/>
                  </a:rPr>
                  <a:t>Total number of</a:t>
                </a:r>
                <a:r>
                  <a:rPr lang="en-US" baseline="0">
                    <a:latin typeface="Arial" charset="0"/>
                    <a:ea typeface="Arial" charset="0"/>
                    <a:cs typeface="Arial" charset="0"/>
                  </a:rPr>
                  <a:t> crashes per hour</a:t>
                </a:r>
                <a:endParaRPr lang="en-US">
                  <a:latin typeface="Arial" charset="0"/>
                  <a:ea typeface="Arial" charset="0"/>
                  <a:cs typeface="Arial" charset="0"/>
                </a:endParaRP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728018912"/>
        <c:crosses val="max"/>
        <c:crossBetween val="between"/>
        <c:majorUnit val="60"/>
      </c:valAx>
      <c:catAx>
        <c:axId val="72801891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728015568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>
              <a:latin typeface="Arial" charset="0"/>
              <a:ea typeface="Arial" charset="0"/>
              <a:cs typeface="Arial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 paperSize="9" orientation="portrait" horizontalDpi="-4" verticalDpi="-4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30"/>
      <c:rotY val="30"/>
      <c:rAngAx val="1"/>
    </c:view3D>
    <c:floor>
      <c:thickness val="0"/>
    </c:floor>
    <c:sideWall>
      <c:thickness val="0"/>
      <c:spPr>
        <a:solidFill>
          <a:schemeClr val="bg1">
            <a:lumMod val="65000"/>
          </a:schemeClr>
        </a:solidFill>
      </c:spPr>
    </c:sideWall>
    <c:backWall>
      <c:thickness val="0"/>
      <c:spPr>
        <a:solidFill>
          <a:schemeClr val="bg1">
            <a:lumMod val="65000"/>
          </a:schemeClr>
        </a:solidFill>
      </c:spPr>
    </c:backWall>
    <c:plotArea>
      <c:layout>
        <c:manualLayout>
          <c:layoutTarget val="inner"/>
          <c:xMode val="edge"/>
          <c:yMode val="edge"/>
          <c:x val="0.121221133329557"/>
          <c:y val="3.1324377882608799E-2"/>
          <c:w val="0.73645102914767202"/>
          <c:h val="0.77967241288602895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'casualty statistics'!$A$4</c:f>
              <c:strCache>
                <c:ptCount val="1"/>
                <c:pt idx="0">
                  <c:v>0000-0059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statistics'!$B$4:$H$4</c:f>
              <c:numCache>
                <c:formatCode>#,##0</c:formatCode>
                <c:ptCount val="7"/>
                <c:pt idx="0">
                  <c:v>11</c:v>
                </c:pt>
                <c:pt idx="1">
                  <c:v>5</c:v>
                </c:pt>
                <c:pt idx="2">
                  <c:v>10</c:v>
                </c:pt>
                <c:pt idx="3">
                  <c:v>9</c:v>
                </c:pt>
                <c:pt idx="4">
                  <c:v>7</c:v>
                </c:pt>
                <c:pt idx="5">
                  <c:v>15</c:v>
                </c:pt>
                <c:pt idx="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3D-0F4F-8B04-64293CA226F1}"/>
            </c:ext>
          </c:extLst>
        </c:ser>
        <c:ser>
          <c:idx val="1"/>
          <c:order val="1"/>
          <c:tx>
            <c:strRef>
              <c:f>'casualty statistics'!$A$5</c:f>
              <c:strCache>
                <c:ptCount val="1"/>
                <c:pt idx="0">
                  <c:v>0100-0159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statistics'!$B$5:$H$5</c:f>
              <c:numCache>
                <c:formatCode>#,##0</c:formatCode>
                <c:ptCount val="7"/>
                <c:pt idx="0">
                  <c:v>8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3D-0F4F-8B04-64293CA226F1}"/>
            </c:ext>
          </c:extLst>
        </c:ser>
        <c:ser>
          <c:idx val="2"/>
          <c:order val="2"/>
          <c:tx>
            <c:strRef>
              <c:f>'casualty statistics'!$A$6</c:f>
              <c:strCache>
                <c:ptCount val="1"/>
                <c:pt idx="0">
                  <c:v>0200-0259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statistics'!$B$6:$H$6</c:f>
              <c:numCache>
                <c:formatCode>#,##0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28</c:v>
                </c:pt>
                <c:pt idx="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3D-0F4F-8B04-64293CA226F1}"/>
            </c:ext>
          </c:extLst>
        </c:ser>
        <c:ser>
          <c:idx val="3"/>
          <c:order val="3"/>
          <c:tx>
            <c:strRef>
              <c:f>'casualty statistics'!$A$7</c:f>
              <c:strCache>
                <c:ptCount val="1"/>
                <c:pt idx="0">
                  <c:v>0300-0359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statistics'!$B$7:$H$7</c:f>
              <c:numCache>
                <c:formatCode>#,##0</c:formatCode>
                <c:ptCount val="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6</c:v>
                </c:pt>
                <c:pt idx="5">
                  <c:v>10</c:v>
                </c:pt>
                <c:pt idx="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3D-0F4F-8B04-64293CA226F1}"/>
            </c:ext>
          </c:extLst>
        </c:ser>
        <c:ser>
          <c:idx val="4"/>
          <c:order val="4"/>
          <c:tx>
            <c:strRef>
              <c:f>'casualty statistics'!$A$8</c:f>
              <c:strCache>
                <c:ptCount val="1"/>
                <c:pt idx="0">
                  <c:v>0400-0459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statistics'!$B$8:$H$8</c:f>
              <c:numCache>
                <c:formatCode>#,##0</c:formatCode>
                <c:ptCount val="7"/>
                <c:pt idx="0">
                  <c:v>4</c:v>
                </c:pt>
                <c:pt idx="1">
                  <c:v>6</c:v>
                </c:pt>
                <c:pt idx="2">
                  <c:v>3</c:v>
                </c:pt>
                <c:pt idx="3">
                  <c:v>6</c:v>
                </c:pt>
                <c:pt idx="4">
                  <c:v>11</c:v>
                </c:pt>
                <c:pt idx="5">
                  <c:v>8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3D-0F4F-8B04-64293CA226F1}"/>
            </c:ext>
          </c:extLst>
        </c:ser>
        <c:ser>
          <c:idx val="5"/>
          <c:order val="5"/>
          <c:tx>
            <c:strRef>
              <c:f>'casualty statistics'!$A$9</c:f>
              <c:strCache>
                <c:ptCount val="1"/>
                <c:pt idx="0">
                  <c:v>0500-0559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statistics'!$B$9:$H$9</c:f>
              <c:numCache>
                <c:formatCode>#,##0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16</c:v>
                </c:pt>
                <c:pt idx="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3D-0F4F-8B04-64293CA226F1}"/>
            </c:ext>
          </c:extLst>
        </c:ser>
        <c:ser>
          <c:idx val="6"/>
          <c:order val="6"/>
          <c:tx>
            <c:strRef>
              <c:f>'casualty statistics'!$A$10</c:f>
              <c:strCache>
                <c:ptCount val="1"/>
                <c:pt idx="0">
                  <c:v>0600-0659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statistics'!$B$10:$H$10</c:f>
              <c:numCache>
                <c:formatCode>#,##0</c:formatCode>
                <c:ptCount val="7"/>
                <c:pt idx="0">
                  <c:v>28</c:v>
                </c:pt>
                <c:pt idx="1">
                  <c:v>24</c:v>
                </c:pt>
                <c:pt idx="2">
                  <c:v>27</c:v>
                </c:pt>
                <c:pt idx="3">
                  <c:v>27</c:v>
                </c:pt>
                <c:pt idx="4">
                  <c:v>22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3D-0F4F-8B04-64293CA226F1}"/>
            </c:ext>
          </c:extLst>
        </c:ser>
        <c:ser>
          <c:idx val="7"/>
          <c:order val="7"/>
          <c:tx>
            <c:strRef>
              <c:f>'casualty statistics'!$A$11</c:f>
              <c:strCache>
                <c:ptCount val="1"/>
                <c:pt idx="0">
                  <c:v>0700-0759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statistics'!$B$11:$H$11</c:f>
              <c:numCache>
                <c:formatCode>#,##0</c:formatCode>
                <c:ptCount val="7"/>
                <c:pt idx="0">
                  <c:v>32</c:v>
                </c:pt>
                <c:pt idx="1">
                  <c:v>40</c:v>
                </c:pt>
                <c:pt idx="2">
                  <c:v>44</c:v>
                </c:pt>
                <c:pt idx="3">
                  <c:v>51</c:v>
                </c:pt>
                <c:pt idx="4">
                  <c:v>34</c:v>
                </c:pt>
                <c:pt idx="5">
                  <c:v>19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F3D-0F4F-8B04-64293CA226F1}"/>
            </c:ext>
          </c:extLst>
        </c:ser>
        <c:ser>
          <c:idx val="8"/>
          <c:order val="8"/>
          <c:tx>
            <c:strRef>
              <c:f>'casualty statistics'!$A$12</c:f>
              <c:strCache>
                <c:ptCount val="1"/>
                <c:pt idx="0">
                  <c:v>0800-0859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statistics'!$B$12:$H$12</c:f>
              <c:numCache>
                <c:formatCode>#,##0</c:formatCode>
                <c:ptCount val="7"/>
                <c:pt idx="0">
                  <c:v>81</c:v>
                </c:pt>
                <c:pt idx="1">
                  <c:v>83</c:v>
                </c:pt>
                <c:pt idx="2">
                  <c:v>107</c:v>
                </c:pt>
                <c:pt idx="3">
                  <c:v>118</c:v>
                </c:pt>
                <c:pt idx="4">
                  <c:v>87</c:v>
                </c:pt>
                <c:pt idx="5">
                  <c:v>33</c:v>
                </c:pt>
                <c:pt idx="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F3D-0F4F-8B04-64293CA226F1}"/>
            </c:ext>
          </c:extLst>
        </c:ser>
        <c:ser>
          <c:idx val="9"/>
          <c:order val="9"/>
          <c:tx>
            <c:strRef>
              <c:f>'casualty statistics'!$A$13</c:f>
              <c:strCache>
                <c:ptCount val="1"/>
                <c:pt idx="0">
                  <c:v>0900-0959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statistics'!$B$13:$H$13</c:f>
              <c:numCache>
                <c:formatCode>#,##0</c:formatCode>
                <c:ptCount val="7"/>
                <c:pt idx="0">
                  <c:v>52</c:v>
                </c:pt>
                <c:pt idx="1">
                  <c:v>62</c:v>
                </c:pt>
                <c:pt idx="2">
                  <c:v>52</c:v>
                </c:pt>
                <c:pt idx="3">
                  <c:v>71</c:v>
                </c:pt>
                <c:pt idx="4">
                  <c:v>49</c:v>
                </c:pt>
                <c:pt idx="5">
                  <c:v>28</c:v>
                </c:pt>
                <c:pt idx="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F3D-0F4F-8B04-64293CA226F1}"/>
            </c:ext>
          </c:extLst>
        </c:ser>
        <c:ser>
          <c:idx val="10"/>
          <c:order val="10"/>
          <c:tx>
            <c:strRef>
              <c:f>'casualty statistics'!$A$14</c:f>
              <c:strCache>
                <c:ptCount val="1"/>
                <c:pt idx="0">
                  <c:v>1000-1059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statistics'!$B$14:$H$14</c:f>
              <c:numCache>
                <c:formatCode>#,##0</c:formatCode>
                <c:ptCount val="7"/>
                <c:pt idx="0">
                  <c:v>45</c:v>
                </c:pt>
                <c:pt idx="1">
                  <c:v>48</c:v>
                </c:pt>
                <c:pt idx="2">
                  <c:v>49</c:v>
                </c:pt>
                <c:pt idx="3">
                  <c:v>43</c:v>
                </c:pt>
                <c:pt idx="4">
                  <c:v>39</c:v>
                </c:pt>
                <c:pt idx="5">
                  <c:v>32</c:v>
                </c:pt>
                <c:pt idx="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F3D-0F4F-8B04-64293CA226F1}"/>
            </c:ext>
          </c:extLst>
        </c:ser>
        <c:ser>
          <c:idx val="11"/>
          <c:order val="11"/>
          <c:tx>
            <c:strRef>
              <c:f>'casualty statistics'!$A$15</c:f>
              <c:strCache>
                <c:ptCount val="1"/>
                <c:pt idx="0">
                  <c:v>1100-1159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statistics'!$B$15:$H$15</c:f>
              <c:numCache>
                <c:formatCode>#,##0</c:formatCode>
                <c:ptCount val="7"/>
                <c:pt idx="0">
                  <c:v>39</c:v>
                </c:pt>
                <c:pt idx="1">
                  <c:v>50</c:v>
                </c:pt>
                <c:pt idx="2">
                  <c:v>53</c:v>
                </c:pt>
                <c:pt idx="3">
                  <c:v>58</c:v>
                </c:pt>
                <c:pt idx="4">
                  <c:v>57</c:v>
                </c:pt>
                <c:pt idx="5">
                  <c:v>67</c:v>
                </c:pt>
                <c:pt idx="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F3D-0F4F-8B04-64293CA226F1}"/>
            </c:ext>
          </c:extLst>
        </c:ser>
        <c:ser>
          <c:idx val="12"/>
          <c:order val="12"/>
          <c:tx>
            <c:strRef>
              <c:f>'casualty statistics'!$A$16</c:f>
              <c:strCache>
                <c:ptCount val="1"/>
                <c:pt idx="0">
                  <c:v>1200-1259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statistics'!$B$16:$H$16</c:f>
              <c:numCache>
                <c:formatCode>#,##0</c:formatCode>
                <c:ptCount val="7"/>
                <c:pt idx="0">
                  <c:v>60</c:v>
                </c:pt>
                <c:pt idx="1">
                  <c:v>43</c:v>
                </c:pt>
                <c:pt idx="2">
                  <c:v>49</c:v>
                </c:pt>
                <c:pt idx="3">
                  <c:v>46</c:v>
                </c:pt>
                <c:pt idx="4">
                  <c:v>54</c:v>
                </c:pt>
                <c:pt idx="5">
                  <c:v>59</c:v>
                </c:pt>
                <c:pt idx="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3D-0F4F-8B04-64293CA226F1}"/>
            </c:ext>
          </c:extLst>
        </c:ser>
        <c:ser>
          <c:idx val="13"/>
          <c:order val="13"/>
          <c:tx>
            <c:strRef>
              <c:f>'casualty statistics'!$A$17</c:f>
              <c:strCache>
                <c:ptCount val="1"/>
                <c:pt idx="0">
                  <c:v>1300-1359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statistics'!$B$17:$H$17</c:f>
              <c:numCache>
                <c:formatCode>#,##0</c:formatCode>
                <c:ptCount val="7"/>
                <c:pt idx="0">
                  <c:v>54</c:v>
                </c:pt>
                <c:pt idx="1">
                  <c:v>41</c:v>
                </c:pt>
                <c:pt idx="2">
                  <c:v>45</c:v>
                </c:pt>
                <c:pt idx="3">
                  <c:v>65</c:v>
                </c:pt>
                <c:pt idx="4">
                  <c:v>50</c:v>
                </c:pt>
                <c:pt idx="5">
                  <c:v>56</c:v>
                </c:pt>
                <c:pt idx="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F3D-0F4F-8B04-64293CA226F1}"/>
            </c:ext>
          </c:extLst>
        </c:ser>
        <c:ser>
          <c:idx val="14"/>
          <c:order val="14"/>
          <c:tx>
            <c:strRef>
              <c:f>'casualty statistics'!$A$18</c:f>
              <c:strCache>
                <c:ptCount val="1"/>
                <c:pt idx="0">
                  <c:v>1400-1459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statistics'!$B$18:$H$18</c:f>
              <c:numCache>
                <c:formatCode>#,##0</c:formatCode>
                <c:ptCount val="7"/>
                <c:pt idx="0">
                  <c:v>58</c:v>
                </c:pt>
                <c:pt idx="1">
                  <c:v>49</c:v>
                </c:pt>
                <c:pt idx="2">
                  <c:v>64</c:v>
                </c:pt>
                <c:pt idx="3">
                  <c:v>61</c:v>
                </c:pt>
                <c:pt idx="4">
                  <c:v>51</c:v>
                </c:pt>
                <c:pt idx="5">
                  <c:v>54</c:v>
                </c:pt>
                <c:pt idx="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F3D-0F4F-8B04-64293CA226F1}"/>
            </c:ext>
          </c:extLst>
        </c:ser>
        <c:ser>
          <c:idx val="15"/>
          <c:order val="15"/>
          <c:tx>
            <c:strRef>
              <c:f>'casualty statistics'!$A$19</c:f>
              <c:strCache>
                <c:ptCount val="1"/>
                <c:pt idx="0">
                  <c:v>1500-1559</c:v>
                </c:pt>
              </c:strCache>
            </c:strRef>
          </c:tx>
          <c:spPr>
            <a:pattFill prst="horzBrick">
              <a:fgClr>
                <a:prstClr val="black"/>
              </a:fgClr>
              <a:bgClr>
                <a:srgbClr val="FFFF00"/>
              </a:bgClr>
            </a:pattFill>
          </c:spPr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statistics'!$B$19:$H$19</c:f>
              <c:numCache>
                <c:formatCode>#,##0</c:formatCode>
                <c:ptCount val="7"/>
                <c:pt idx="0">
                  <c:v>73</c:v>
                </c:pt>
                <c:pt idx="1">
                  <c:v>72</c:v>
                </c:pt>
                <c:pt idx="2">
                  <c:v>95</c:v>
                </c:pt>
                <c:pt idx="3">
                  <c:v>80</c:v>
                </c:pt>
                <c:pt idx="4">
                  <c:v>82</c:v>
                </c:pt>
                <c:pt idx="5">
                  <c:v>49</c:v>
                </c:pt>
                <c:pt idx="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F3D-0F4F-8B04-64293CA226F1}"/>
            </c:ext>
          </c:extLst>
        </c:ser>
        <c:ser>
          <c:idx val="16"/>
          <c:order val="16"/>
          <c:tx>
            <c:strRef>
              <c:f>'casualty statistics'!$A$20</c:f>
              <c:strCache>
                <c:ptCount val="1"/>
                <c:pt idx="0">
                  <c:v>1600-1659</c:v>
                </c:pt>
              </c:strCache>
            </c:strRef>
          </c:tx>
          <c:spPr>
            <a:pattFill prst="wdUpDiag">
              <a:fgClr>
                <a:prstClr val="black"/>
              </a:fgClr>
              <a:bgClr>
                <a:prstClr val="white"/>
              </a:bgClr>
            </a:pattFill>
          </c:spPr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statistics'!$B$20:$H$20</c:f>
              <c:numCache>
                <c:formatCode>#,##0</c:formatCode>
                <c:ptCount val="7"/>
                <c:pt idx="0">
                  <c:v>69</c:v>
                </c:pt>
                <c:pt idx="1">
                  <c:v>75</c:v>
                </c:pt>
                <c:pt idx="2">
                  <c:v>61</c:v>
                </c:pt>
                <c:pt idx="3">
                  <c:v>96</c:v>
                </c:pt>
                <c:pt idx="4">
                  <c:v>91</c:v>
                </c:pt>
                <c:pt idx="5">
                  <c:v>43</c:v>
                </c:pt>
                <c:pt idx="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F3D-0F4F-8B04-64293CA226F1}"/>
            </c:ext>
          </c:extLst>
        </c:ser>
        <c:ser>
          <c:idx val="17"/>
          <c:order val="17"/>
          <c:tx>
            <c:strRef>
              <c:f>'casualty statistics'!$A$21</c:f>
              <c:strCache>
                <c:ptCount val="1"/>
                <c:pt idx="0">
                  <c:v>1700-1759</c:v>
                </c:pt>
              </c:strCache>
            </c:strRef>
          </c:tx>
          <c:spPr>
            <a:pattFill prst="smGrid">
              <a:fgClr>
                <a:prstClr val="black"/>
              </a:fgClr>
              <a:bgClr>
                <a:srgbClr val="FF0033"/>
              </a:bgClr>
            </a:pattFill>
          </c:spPr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statistics'!$B$21:$H$21</c:f>
              <c:numCache>
                <c:formatCode>#,##0</c:formatCode>
                <c:ptCount val="7"/>
                <c:pt idx="0">
                  <c:v>78</c:v>
                </c:pt>
                <c:pt idx="1">
                  <c:v>99</c:v>
                </c:pt>
                <c:pt idx="2">
                  <c:v>95</c:v>
                </c:pt>
                <c:pt idx="3">
                  <c:v>109</c:v>
                </c:pt>
                <c:pt idx="4">
                  <c:v>110</c:v>
                </c:pt>
                <c:pt idx="5">
                  <c:v>47</c:v>
                </c:pt>
                <c:pt idx="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F3D-0F4F-8B04-64293CA226F1}"/>
            </c:ext>
          </c:extLst>
        </c:ser>
        <c:ser>
          <c:idx val="18"/>
          <c:order val="18"/>
          <c:tx>
            <c:strRef>
              <c:f>'casualty statistics'!$A$22</c:f>
              <c:strCache>
                <c:ptCount val="1"/>
                <c:pt idx="0">
                  <c:v>1800-1859</c:v>
                </c:pt>
              </c:strCache>
            </c:strRef>
          </c:tx>
          <c:spPr>
            <a:pattFill prst="lgCheck">
              <a:fgClr>
                <a:prstClr val="black"/>
              </a:fgClr>
              <a:bgClr>
                <a:srgbClr val="0000FF"/>
              </a:bgClr>
            </a:pattFill>
          </c:spPr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statistics'!$B$22:$H$22</c:f>
              <c:numCache>
                <c:formatCode>#,##0</c:formatCode>
                <c:ptCount val="7"/>
                <c:pt idx="0">
                  <c:v>50</c:v>
                </c:pt>
                <c:pt idx="1">
                  <c:v>55</c:v>
                </c:pt>
                <c:pt idx="2">
                  <c:v>64</c:v>
                </c:pt>
                <c:pt idx="3">
                  <c:v>79</c:v>
                </c:pt>
                <c:pt idx="4">
                  <c:v>68</c:v>
                </c:pt>
                <c:pt idx="5">
                  <c:v>56</c:v>
                </c:pt>
                <c:pt idx="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F3D-0F4F-8B04-64293CA226F1}"/>
            </c:ext>
          </c:extLst>
        </c:ser>
        <c:ser>
          <c:idx val="19"/>
          <c:order val="19"/>
          <c:tx>
            <c:strRef>
              <c:f>'casualty statistics'!$A$23</c:f>
              <c:strCache>
                <c:ptCount val="1"/>
                <c:pt idx="0">
                  <c:v>1900-1959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statistics'!$B$23:$H$23</c:f>
              <c:numCache>
                <c:formatCode>#,##0</c:formatCode>
                <c:ptCount val="7"/>
                <c:pt idx="0">
                  <c:v>30</c:v>
                </c:pt>
                <c:pt idx="1">
                  <c:v>21</c:v>
                </c:pt>
                <c:pt idx="2">
                  <c:v>34</c:v>
                </c:pt>
                <c:pt idx="3">
                  <c:v>30</c:v>
                </c:pt>
                <c:pt idx="4">
                  <c:v>37</c:v>
                </c:pt>
                <c:pt idx="5">
                  <c:v>40</c:v>
                </c:pt>
                <c:pt idx="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F3D-0F4F-8B04-64293CA226F1}"/>
            </c:ext>
          </c:extLst>
        </c:ser>
        <c:ser>
          <c:idx val="20"/>
          <c:order val="20"/>
          <c:tx>
            <c:strRef>
              <c:f>'casualty statistics'!$A$24</c:f>
              <c:strCache>
                <c:ptCount val="1"/>
                <c:pt idx="0">
                  <c:v>2000-2059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statistics'!$B$24:$H$24</c:f>
              <c:numCache>
                <c:formatCode>#,##0</c:formatCode>
                <c:ptCount val="7"/>
                <c:pt idx="0">
                  <c:v>19</c:v>
                </c:pt>
                <c:pt idx="1">
                  <c:v>24</c:v>
                </c:pt>
                <c:pt idx="2">
                  <c:v>20</c:v>
                </c:pt>
                <c:pt idx="3">
                  <c:v>32</c:v>
                </c:pt>
                <c:pt idx="4">
                  <c:v>23</c:v>
                </c:pt>
                <c:pt idx="5">
                  <c:v>27</c:v>
                </c:pt>
                <c:pt idx="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F3D-0F4F-8B04-64293CA226F1}"/>
            </c:ext>
          </c:extLst>
        </c:ser>
        <c:ser>
          <c:idx val="21"/>
          <c:order val="21"/>
          <c:tx>
            <c:strRef>
              <c:f>'casualty statistics'!$A$25</c:f>
              <c:strCache>
                <c:ptCount val="1"/>
                <c:pt idx="0">
                  <c:v>2100-2159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statistics'!$B$25:$H$25</c:f>
              <c:numCache>
                <c:formatCode>#,##0</c:formatCode>
                <c:ptCount val="7"/>
                <c:pt idx="0">
                  <c:v>15</c:v>
                </c:pt>
                <c:pt idx="1">
                  <c:v>20</c:v>
                </c:pt>
                <c:pt idx="2">
                  <c:v>19</c:v>
                </c:pt>
                <c:pt idx="3">
                  <c:v>26</c:v>
                </c:pt>
                <c:pt idx="4">
                  <c:v>34</c:v>
                </c:pt>
                <c:pt idx="5">
                  <c:v>29</c:v>
                </c:pt>
                <c:pt idx="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F3D-0F4F-8B04-64293CA226F1}"/>
            </c:ext>
          </c:extLst>
        </c:ser>
        <c:ser>
          <c:idx val="22"/>
          <c:order val="22"/>
          <c:tx>
            <c:strRef>
              <c:f>'casualty statistics'!$A$26</c:f>
              <c:strCache>
                <c:ptCount val="1"/>
                <c:pt idx="0">
                  <c:v>2200-2259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statistics'!$B$26:$H$26</c:f>
              <c:numCache>
                <c:formatCode>#,##0</c:formatCode>
                <c:ptCount val="7"/>
                <c:pt idx="0">
                  <c:v>12</c:v>
                </c:pt>
                <c:pt idx="1">
                  <c:v>23</c:v>
                </c:pt>
                <c:pt idx="2">
                  <c:v>24</c:v>
                </c:pt>
                <c:pt idx="3">
                  <c:v>20</c:v>
                </c:pt>
                <c:pt idx="4">
                  <c:v>33</c:v>
                </c:pt>
                <c:pt idx="5">
                  <c:v>30</c:v>
                </c:pt>
                <c:pt idx="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F3D-0F4F-8B04-64293CA226F1}"/>
            </c:ext>
          </c:extLst>
        </c:ser>
        <c:ser>
          <c:idx val="23"/>
          <c:order val="23"/>
          <c:tx>
            <c:strRef>
              <c:f>'casualty statistics'!$A$27</c:f>
              <c:strCache>
                <c:ptCount val="1"/>
                <c:pt idx="0">
                  <c:v>2300-2359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statistics'!$B$27:$H$27</c:f>
              <c:numCache>
                <c:formatCode>#,##0</c:formatCode>
                <c:ptCount val="7"/>
                <c:pt idx="0">
                  <c:v>15</c:v>
                </c:pt>
                <c:pt idx="1">
                  <c:v>10</c:v>
                </c:pt>
                <c:pt idx="2">
                  <c:v>17</c:v>
                </c:pt>
                <c:pt idx="3">
                  <c:v>17</c:v>
                </c:pt>
                <c:pt idx="4">
                  <c:v>25</c:v>
                </c:pt>
                <c:pt idx="5">
                  <c:v>40</c:v>
                </c:pt>
                <c:pt idx="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F3D-0F4F-8B04-64293CA2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28105632"/>
        <c:axId val="728117808"/>
        <c:axId val="0"/>
      </c:bar3DChart>
      <c:catAx>
        <c:axId val="728105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 i="0" baseline="0">
                <a:latin typeface="Times New Roman" panose="02020603050405020304" pitchFamily="18" charset="0"/>
              </a:defRPr>
            </a:pPr>
            <a:endParaRPr lang="en-US"/>
          </a:p>
        </c:txPr>
        <c:crossAx val="728117808"/>
        <c:crosses val="autoZero"/>
        <c:auto val="1"/>
        <c:lblAlgn val="ctr"/>
        <c:lblOffset val="100"/>
        <c:noMultiLvlLbl val="0"/>
      </c:catAx>
      <c:valAx>
        <c:axId val="728117808"/>
        <c:scaling>
          <c:orientation val="minMax"/>
          <c:min val="200"/>
        </c:scaling>
        <c:delete val="0"/>
        <c:axPos val="l"/>
        <c:majorGridlines>
          <c:spPr>
            <a:ln w="25400">
              <a:solidFill>
                <a:schemeClr val="tx1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 b="1" i="0" baseline="0">
                <a:latin typeface="Times New Roman" panose="02020603050405020304" pitchFamily="18" charset="0"/>
              </a:defRPr>
            </a:pPr>
            <a:endParaRPr lang="en-US"/>
          </a:p>
        </c:txPr>
        <c:crossAx val="728105632"/>
        <c:crosses val="autoZero"/>
        <c:crossBetween val="between"/>
        <c:majorUnit val="50"/>
      </c:valAx>
    </c:plotArea>
    <c:legend>
      <c:legendPos val="r"/>
      <c:layout>
        <c:manualLayout>
          <c:xMode val="edge"/>
          <c:yMode val="edge"/>
          <c:x val="0.83037574250587098"/>
          <c:y val="0.13799729933535601"/>
          <c:w val="0.16962425749412899"/>
          <c:h val="0.71732388685267301"/>
        </c:manualLayout>
      </c:layout>
      <c:overlay val="0"/>
      <c:txPr>
        <a:bodyPr/>
        <a:lstStyle/>
        <a:p>
          <a:pPr>
            <a:defRPr baseline="0">
              <a:latin typeface="Cambria" panose="02040503050406030204" pitchFamily="18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221133329557"/>
          <c:y val="3.1324377882608799E-2"/>
          <c:w val="0.73645102914767202"/>
          <c:h val="0.779672412886028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'casualty statistics'!$A$4</c:f>
              <c:strCache>
                <c:ptCount val="1"/>
                <c:pt idx="0">
                  <c:v>0000-0059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statistics'!$B$4:$H$4</c:f>
              <c:numCache>
                <c:formatCode>#,##0</c:formatCode>
                <c:ptCount val="7"/>
                <c:pt idx="0">
                  <c:v>11</c:v>
                </c:pt>
                <c:pt idx="1">
                  <c:v>5</c:v>
                </c:pt>
                <c:pt idx="2">
                  <c:v>10</c:v>
                </c:pt>
                <c:pt idx="3">
                  <c:v>9</c:v>
                </c:pt>
                <c:pt idx="4">
                  <c:v>7</c:v>
                </c:pt>
                <c:pt idx="5">
                  <c:v>15</c:v>
                </c:pt>
                <c:pt idx="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2D-084A-A256-1DCC52F82999}"/>
            </c:ext>
          </c:extLst>
        </c:ser>
        <c:ser>
          <c:idx val="1"/>
          <c:order val="1"/>
          <c:tx>
            <c:strRef>
              <c:f>'casualty statistics'!$A$5</c:f>
              <c:strCache>
                <c:ptCount val="1"/>
                <c:pt idx="0">
                  <c:v>0100-0159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statistics'!$B$5:$H$5</c:f>
              <c:numCache>
                <c:formatCode>#,##0</c:formatCode>
                <c:ptCount val="7"/>
                <c:pt idx="0">
                  <c:v>8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2D-084A-A256-1DCC52F82999}"/>
            </c:ext>
          </c:extLst>
        </c:ser>
        <c:ser>
          <c:idx val="2"/>
          <c:order val="2"/>
          <c:tx>
            <c:strRef>
              <c:f>'casualty statistics'!$A$6</c:f>
              <c:strCache>
                <c:ptCount val="1"/>
                <c:pt idx="0">
                  <c:v>0200-0259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statistics'!$B$6:$H$6</c:f>
              <c:numCache>
                <c:formatCode>#,##0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28</c:v>
                </c:pt>
                <c:pt idx="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2D-084A-A256-1DCC52F82999}"/>
            </c:ext>
          </c:extLst>
        </c:ser>
        <c:ser>
          <c:idx val="3"/>
          <c:order val="3"/>
          <c:tx>
            <c:strRef>
              <c:f>'casualty statistics'!$A$7</c:f>
              <c:strCache>
                <c:ptCount val="1"/>
                <c:pt idx="0">
                  <c:v>0300-0359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statistics'!$B$7:$H$7</c:f>
              <c:numCache>
                <c:formatCode>#,##0</c:formatCode>
                <c:ptCount val="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6</c:v>
                </c:pt>
                <c:pt idx="5">
                  <c:v>10</c:v>
                </c:pt>
                <c:pt idx="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2D-084A-A256-1DCC52F82999}"/>
            </c:ext>
          </c:extLst>
        </c:ser>
        <c:ser>
          <c:idx val="4"/>
          <c:order val="4"/>
          <c:tx>
            <c:strRef>
              <c:f>'casualty statistics'!$A$8</c:f>
              <c:strCache>
                <c:ptCount val="1"/>
                <c:pt idx="0">
                  <c:v>0400-0459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statistics'!$B$8:$H$8</c:f>
              <c:numCache>
                <c:formatCode>#,##0</c:formatCode>
                <c:ptCount val="7"/>
                <c:pt idx="0">
                  <c:v>4</c:v>
                </c:pt>
                <c:pt idx="1">
                  <c:v>6</c:v>
                </c:pt>
                <c:pt idx="2">
                  <c:v>3</c:v>
                </c:pt>
                <c:pt idx="3">
                  <c:v>6</c:v>
                </c:pt>
                <c:pt idx="4">
                  <c:v>11</c:v>
                </c:pt>
                <c:pt idx="5">
                  <c:v>8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2D-084A-A256-1DCC52F82999}"/>
            </c:ext>
          </c:extLst>
        </c:ser>
        <c:ser>
          <c:idx val="5"/>
          <c:order val="5"/>
          <c:tx>
            <c:strRef>
              <c:f>'casualty statistics'!$A$9</c:f>
              <c:strCache>
                <c:ptCount val="1"/>
                <c:pt idx="0">
                  <c:v>0500-0559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statistics'!$B$9:$H$9</c:f>
              <c:numCache>
                <c:formatCode>#,##0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16</c:v>
                </c:pt>
                <c:pt idx="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2D-084A-A256-1DCC52F82999}"/>
            </c:ext>
          </c:extLst>
        </c:ser>
        <c:ser>
          <c:idx val="6"/>
          <c:order val="6"/>
          <c:tx>
            <c:strRef>
              <c:f>'casualty statistics'!$A$10</c:f>
              <c:strCache>
                <c:ptCount val="1"/>
                <c:pt idx="0">
                  <c:v>0600-0659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statistics'!$B$10:$H$10</c:f>
              <c:numCache>
                <c:formatCode>#,##0</c:formatCode>
                <c:ptCount val="7"/>
                <c:pt idx="0">
                  <c:v>28</c:v>
                </c:pt>
                <c:pt idx="1">
                  <c:v>24</c:v>
                </c:pt>
                <c:pt idx="2">
                  <c:v>27</c:v>
                </c:pt>
                <c:pt idx="3">
                  <c:v>27</c:v>
                </c:pt>
                <c:pt idx="4">
                  <c:v>22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2D-084A-A256-1DCC52F82999}"/>
            </c:ext>
          </c:extLst>
        </c:ser>
        <c:ser>
          <c:idx val="7"/>
          <c:order val="7"/>
          <c:tx>
            <c:strRef>
              <c:f>'casualty statistics'!$A$11</c:f>
              <c:strCache>
                <c:ptCount val="1"/>
                <c:pt idx="0">
                  <c:v>0700-0759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statistics'!$B$11:$H$11</c:f>
              <c:numCache>
                <c:formatCode>#,##0</c:formatCode>
                <c:ptCount val="7"/>
                <c:pt idx="0">
                  <c:v>32</c:v>
                </c:pt>
                <c:pt idx="1">
                  <c:v>40</c:v>
                </c:pt>
                <c:pt idx="2">
                  <c:v>44</c:v>
                </c:pt>
                <c:pt idx="3">
                  <c:v>51</c:v>
                </c:pt>
                <c:pt idx="4">
                  <c:v>34</c:v>
                </c:pt>
                <c:pt idx="5">
                  <c:v>19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2D-084A-A256-1DCC52F82999}"/>
            </c:ext>
          </c:extLst>
        </c:ser>
        <c:ser>
          <c:idx val="8"/>
          <c:order val="8"/>
          <c:tx>
            <c:strRef>
              <c:f>'casualty statistics'!$A$12</c:f>
              <c:strCache>
                <c:ptCount val="1"/>
                <c:pt idx="0">
                  <c:v>0800-0859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statistics'!$B$12:$H$12</c:f>
              <c:numCache>
                <c:formatCode>#,##0</c:formatCode>
                <c:ptCount val="7"/>
                <c:pt idx="0">
                  <c:v>81</c:v>
                </c:pt>
                <c:pt idx="1">
                  <c:v>83</c:v>
                </c:pt>
                <c:pt idx="2">
                  <c:v>107</c:v>
                </c:pt>
                <c:pt idx="3">
                  <c:v>118</c:v>
                </c:pt>
                <c:pt idx="4">
                  <c:v>87</c:v>
                </c:pt>
                <c:pt idx="5">
                  <c:v>33</c:v>
                </c:pt>
                <c:pt idx="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2D-084A-A256-1DCC52F82999}"/>
            </c:ext>
          </c:extLst>
        </c:ser>
        <c:ser>
          <c:idx val="9"/>
          <c:order val="9"/>
          <c:tx>
            <c:strRef>
              <c:f>'casualty statistics'!$A$13</c:f>
              <c:strCache>
                <c:ptCount val="1"/>
                <c:pt idx="0">
                  <c:v>0900-0959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statistics'!$B$13:$H$13</c:f>
              <c:numCache>
                <c:formatCode>#,##0</c:formatCode>
                <c:ptCount val="7"/>
                <c:pt idx="0">
                  <c:v>52</c:v>
                </c:pt>
                <c:pt idx="1">
                  <c:v>62</c:v>
                </c:pt>
                <c:pt idx="2">
                  <c:v>52</c:v>
                </c:pt>
                <c:pt idx="3">
                  <c:v>71</c:v>
                </c:pt>
                <c:pt idx="4">
                  <c:v>49</c:v>
                </c:pt>
                <c:pt idx="5">
                  <c:v>28</c:v>
                </c:pt>
                <c:pt idx="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B2D-084A-A256-1DCC52F82999}"/>
            </c:ext>
          </c:extLst>
        </c:ser>
        <c:ser>
          <c:idx val="10"/>
          <c:order val="10"/>
          <c:tx>
            <c:strRef>
              <c:f>'casualty statistics'!$A$14</c:f>
              <c:strCache>
                <c:ptCount val="1"/>
                <c:pt idx="0">
                  <c:v>1000-1059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statistics'!$B$14:$H$14</c:f>
              <c:numCache>
                <c:formatCode>#,##0</c:formatCode>
                <c:ptCount val="7"/>
                <c:pt idx="0">
                  <c:v>45</c:v>
                </c:pt>
                <c:pt idx="1">
                  <c:v>48</c:v>
                </c:pt>
                <c:pt idx="2">
                  <c:v>49</c:v>
                </c:pt>
                <c:pt idx="3">
                  <c:v>43</c:v>
                </c:pt>
                <c:pt idx="4">
                  <c:v>39</c:v>
                </c:pt>
                <c:pt idx="5">
                  <c:v>32</c:v>
                </c:pt>
                <c:pt idx="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2D-084A-A256-1DCC52F82999}"/>
            </c:ext>
          </c:extLst>
        </c:ser>
        <c:ser>
          <c:idx val="11"/>
          <c:order val="11"/>
          <c:tx>
            <c:strRef>
              <c:f>'casualty statistics'!$A$15</c:f>
              <c:strCache>
                <c:ptCount val="1"/>
                <c:pt idx="0">
                  <c:v>1100-1159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statistics'!$B$15:$H$15</c:f>
              <c:numCache>
                <c:formatCode>#,##0</c:formatCode>
                <c:ptCount val="7"/>
                <c:pt idx="0">
                  <c:v>39</c:v>
                </c:pt>
                <c:pt idx="1">
                  <c:v>50</c:v>
                </c:pt>
                <c:pt idx="2">
                  <c:v>53</c:v>
                </c:pt>
                <c:pt idx="3">
                  <c:v>58</c:v>
                </c:pt>
                <c:pt idx="4">
                  <c:v>57</c:v>
                </c:pt>
                <c:pt idx="5">
                  <c:v>67</c:v>
                </c:pt>
                <c:pt idx="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B2D-084A-A256-1DCC52F82999}"/>
            </c:ext>
          </c:extLst>
        </c:ser>
        <c:ser>
          <c:idx val="12"/>
          <c:order val="12"/>
          <c:tx>
            <c:strRef>
              <c:f>'casualty statistics'!$A$16</c:f>
              <c:strCache>
                <c:ptCount val="1"/>
                <c:pt idx="0">
                  <c:v>1200-1259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statistics'!$B$16:$H$16</c:f>
              <c:numCache>
                <c:formatCode>#,##0</c:formatCode>
                <c:ptCount val="7"/>
                <c:pt idx="0">
                  <c:v>60</c:v>
                </c:pt>
                <c:pt idx="1">
                  <c:v>43</c:v>
                </c:pt>
                <c:pt idx="2">
                  <c:v>49</c:v>
                </c:pt>
                <c:pt idx="3">
                  <c:v>46</c:v>
                </c:pt>
                <c:pt idx="4">
                  <c:v>54</c:v>
                </c:pt>
                <c:pt idx="5">
                  <c:v>59</c:v>
                </c:pt>
                <c:pt idx="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2D-084A-A256-1DCC52F82999}"/>
            </c:ext>
          </c:extLst>
        </c:ser>
        <c:ser>
          <c:idx val="13"/>
          <c:order val="13"/>
          <c:tx>
            <c:strRef>
              <c:f>'casualty statistics'!$A$17</c:f>
              <c:strCache>
                <c:ptCount val="1"/>
                <c:pt idx="0">
                  <c:v>1300-1359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statistics'!$B$17:$H$17</c:f>
              <c:numCache>
                <c:formatCode>#,##0</c:formatCode>
                <c:ptCount val="7"/>
                <c:pt idx="0">
                  <c:v>54</c:v>
                </c:pt>
                <c:pt idx="1">
                  <c:v>41</c:v>
                </c:pt>
                <c:pt idx="2">
                  <c:v>45</c:v>
                </c:pt>
                <c:pt idx="3">
                  <c:v>65</c:v>
                </c:pt>
                <c:pt idx="4">
                  <c:v>50</c:v>
                </c:pt>
                <c:pt idx="5">
                  <c:v>56</c:v>
                </c:pt>
                <c:pt idx="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B2D-084A-A256-1DCC52F82999}"/>
            </c:ext>
          </c:extLst>
        </c:ser>
        <c:ser>
          <c:idx val="14"/>
          <c:order val="14"/>
          <c:tx>
            <c:strRef>
              <c:f>'casualty statistics'!$A$18</c:f>
              <c:strCache>
                <c:ptCount val="1"/>
                <c:pt idx="0">
                  <c:v>1400-1459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statistics'!$B$18:$H$18</c:f>
              <c:numCache>
                <c:formatCode>#,##0</c:formatCode>
                <c:ptCount val="7"/>
                <c:pt idx="0">
                  <c:v>58</c:v>
                </c:pt>
                <c:pt idx="1">
                  <c:v>49</c:v>
                </c:pt>
                <c:pt idx="2">
                  <c:v>64</c:v>
                </c:pt>
                <c:pt idx="3">
                  <c:v>61</c:v>
                </c:pt>
                <c:pt idx="4">
                  <c:v>51</c:v>
                </c:pt>
                <c:pt idx="5">
                  <c:v>54</c:v>
                </c:pt>
                <c:pt idx="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B2D-084A-A256-1DCC52F82999}"/>
            </c:ext>
          </c:extLst>
        </c:ser>
        <c:ser>
          <c:idx val="15"/>
          <c:order val="15"/>
          <c:tx>
            <c:strRef>
              <c:f>'casualty statistics'!$A$19</c:f>
              <c:strCache>
                <c:ptCount val="1"/>
                <c:pt idx="0">
                  <c:v>1500-1559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statistics'!$B$19:$H$19</c:f>
              <c:numCache>
                <c:formatCode>#,##0</c:formatCode>
                <c:ptCount val="7"/>
                <c:pt idx="0">
                  <c:v>73</c:v>
                </c:pt>
                <c:pt idx="1">
                  <c:v>72</c:v>
                </c:pt>
                <c:pt idx="2">
                  <c:v>95</c:v>
                </c:pt>
                <c:pt idx="3">
                  <c:v>80</c:v>
                </c:pt>
                <c:pt idx="4">
                  <c:v>82</c:v>
                </c:pt>
                <c:pt idx="5">
                  <c:v>49</c:v>
                </c:pt>
                <c:pt idx="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B2D-084A-A256-1DCC52F82999}"/>
            </c:ext>
          </c:extLst>
        </c:ser>
        <c:ser>
          <c:idx val="16"/>
          <c:order val="16"/>
          <c:tx>
            <c:strRef>
              <c:f>'casualty statistics'!$A$20</c:f>
              <c:strCache>
                <c:ptCount val="1"/>
                <c:pt idx="0">
                  <c:v>1600-1659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statistics'!$B$20:$H$20</c:f>
              <c:numCache>
                <c:formatCode>#,##0</c:formatCode>
                <c:ptCount val="7"/>
                <c:pt idx="0">
                  <c:v>69</c:v>
                </c:pt>
                <c:pt idx="1">
                  <c:v>75</c:v>
                </c:pt>
                <c:pt idx="2">
                  <c:v>61</c:v>
                </c:pt>
                <c:pt idx="3">
                  <c:v>96</c:v>
                </c:pt>
                <c:pt idx="4">
                  <c:v>91</c:v>
                </c:pt>
                <c:pt idx="5">
                  <c:v>43</c:v>
                </c:pt>
                <c:pt idx="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B2D-084A-A256-1DCC52F82999}"/>
            </c:ext>
          </c:extLst>
        </c:ser>
        <c:ser>
          <c:idx val="17"/>
          <c:order val="17"/>
          <c:tx>
            <c:strRef>
              <c:f>'casualty statistics'!$A$21</c:f>
              <c:strCache>
                <c:ptCount val="1"/>
                <c:pt idx="0">
                  <c:v>1700-1759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statistics'!$B$21:$H$21</c:f>
              <c:numCache>
                <c:formatCode>#,##0</c:formatCode>
                <c:ptCount val="7"/>
                <c:pt idx="0">
                  <c:v>78</c:v>
                </c:pt>
                <c:pt idx="1">
                  <c:v>99</c:v>
                </c:pt>
                <c:pt idx="2">
                  <c:v>95</c:v>
                </c:pt>
                <c:pt idx="3">
                  <c:v>109</c:v>
                </c:pt>
                <c:pt idx="4">
                  <c:v>110</c:v>
                </c:pt>
                <c:pt idx="5">
                  <c:v>47</c:v>
                </c:pt>
                <c:pt idx="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B2D-084A-A256-1DCC52F82999}"/>
            </c:ext>
          </c:extLst>
        </c:ser>
        <c:ser>
          <c:idx val="18"/>
          <c:order val="18"/>
          <c:tx>
            <c:strRef>
              <c:f>'casualty statistics'!$A$22</c:f>
              <c:strCache>
                <c:ptCount val="1"/>
                <c:pt idx="0">
                  <c:v>1800-1859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statistics'!$B$22:$H$22</c:f>
              <c:numCache>
                <c:formatCode>#,##0</c:formatCode>
                <c:ptCount val="7"/>
                <c:pt idx="0">
                  <c:v>50</c:v>
                </c:pt>
                <c:pt idx="1">
                  <c:v>55</c:v>
                </c:pt>
                <c:pt idx="2">
                  <c:v>64</c:v>
                </c:pt>
                <c:pt idx="3">
                  <c:v>79</c:v>
                </c:pt>
                <c:pt idx="4">
                  <c:v>68</c:v>
                </c:pt>
                <c:pt idx="5">
                  <c:v>56</c:v>
                </c:pt>
                <c:pt idx="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B2D-084A-A256-1DCC52F82999}"/>
            </c:ext>
          </c:extLst>
        </c:ser>
        <c:ser>
          <c:idx val="19"/>
          <c:order val="19"/>
          <c:tx>
            <c:strRef>
              <c:f>'casualty statistics'!$A$23</c:f>
              <c:strCache>
                <c:ptCount val="1"/>
                <c:pt idx="0">
                  <c:v>1900-1959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statistics'!$B$23:$H$23</c:f>
              <c:numCache>
                <c:formatCode>#,##0</c:formatCode>
                <c:ptCount val="7"/>
                <c:pt idx="0">
                  <c:v>30</c:v>
                </c:pt>
                <c:pt idx="1">
                  <c:v>21</c:v>
                </c:pt>
                <c:pt idx="2">
                  <c:v>34</c:v>
                </c:pt>
                <c:pt idx="3">
                  <c:v>30</c:v>
                </c:pt>
                <c:pt idx="4">
                  <c:v>37</c:v>
                </c:pt>
                <c:pt idx="5">
                  <c:v>40</c:v>
                </c:pt>
                <c:pt idx="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B2D-084A-A256-1DCC52F82999}"/>
            </c:ext>
          </c:extLst>
        </c:ser>
        <c:ser>
          <c:idx val="20"/>
          <c:order val="20"/>
          <c:tx>
            <c:strRef>
              <c:f>'casualty statistics'!$A$24</c:f>
              <c:strCache>
                <c:ptCount val="1"/>
                <c:pt idx="0">
                  <c:v>2000-2059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statistics'!$B$24:$H$24</c:f>
              <c:numCache>
                <c:formatCode>#,##0</c:formatCode>
                <c:ptCount val="7"/>
                <c:pt idx="0">
                  <c:v>19</c:v>
                </c:pt>
                <c:pt idx="1">
                  <c:v>24</c:v>
                </c:pt>
                <c:pt idx="2">
                  <c:v>20</c:v>
                </c:pt>
                <c:pt idx="3">
                  <c:v>32</c:v>
                </c:pt>
                <c:pt idx="4">
                  <c:v>23</c:v>
                </c:pt>
                <c:pt idx="5">
                  <c:v>27</c:v>
                </c:pt>
                <c:pt idx="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B2D-084A-A256-1DCC52F82999}"/>
            </c:ext>
          </c:extLst>
        </c:ser>
        <c:ser>
          <c:idx val="21"/>
          <c:order val="21"/>
          <c:tx>
            <c:strRef>
              <c:f>'casualty statistics'!$A$25</c:f>
              <c:strCache>
                <c:ptCount val="1"/>
                <c:pt idx="0">
                  <c:v>2100-2159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statistics'!$B$25:$H$25</c:f>
              <c:numCache>
                <c:formatCode>#,##0</c:formatCode>
                <c:ptCount val="7"/>
                <c:pt idx="0">
                  <c:v>15</c:v>
                </c:pt>
                <c:pt idx="1">
                  <c:v>20</c:v>
                </c:pt>
                <c:pt idx="2">
                  <c:v>19</c:v>
                </c:pt>
                <c:pt idx="3">
                  <c:v>26</c:v>
                </c:pt>
                <c:pt idx="4">
                  <c:v>34</c:v>
                </c:pt>
                <c:pt idx="5">
                  <c:v>29</c:v>
                </c:pt>
                <c:pt idx="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B2D-084A-A256-1DCC52F82999}"/>
            </c:ext>
          </c:extLst>
        </c:ser>
        <c:ser>
          <c:idx val="22"/>
          <c:order val="22"/>
          <c:tx>
            <c:strRef>
              <c:f>'casualty statistics'!$A$26</c:f>
              <c:strCache>
                <c:ptCount val="1"/>
                <c:pt idx="0">
                  <c:v>2200-2259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statistics'!$B$26:$H$26</c:f>
              <c:numCache>
                <c:formatCode>#,##0</c:formatCode>
                <c:ptCount val="7"/>
                <c:pt idx="0">
                  <c:v>12</c:v>
                </c:pt>
                <c:pt idx="1">
                  <c:v>23</c:v>
                </c:pt>
                <c:pt idx="2">
                  <c:v>24</c:v>
                </c:pt>
                <c:pt idx="3">
                  <c:v>20</c:v>
                </c:pt>
                <c:pt idx="4">
                  <c:v>33</c:v>
                </c:pt>
                <c:pt idx="5">
                  <c:v>30</c:v>
                </c:pt>
                <c:pt idx="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B2D-084A-A256-1DCC52F82999}"/>
            </c:ext>
          </c:extLst>
        </c:ser>
        <c:ser>
          <c:idx val="23"/>
          <c:order val="23"/>
          <c:tx>
            <c:strRef>
              <c:f>'casualty statistics'!$A$27</c:f>
              <c:strCache>
                <c:ptCount val="1"/>
                <c:pt idx="0">
                  <c:v>2300-2359</c:v>
                </c:pt>
              </c:strCache>
            </c:strRef>
          </c:tx>
          <c:invertIfNegative val="0"/>
          <c:cat>
            <c:strRef>
              <c:f>'casualty statistics'!$B$3:$H$3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statistics'!$B$27:$H$27</c:f>
              <c:numCache>
                <c:formatCode>#,##0</c:formatCode>
                <c:ptCount val="7"/>
                <c:pt idx="0">
                  <c:v>15</c:v>
                </c:pt>
                <c:pt idx="1">
                  <c:v>10</c:v>
                </c:pt>
                <c:pt idx="2">
                  <c:v>17</c:v>
                </c:pt>
                <c:pt idx="3">
                  <c:v>17</c:v>
                </c:pt>
                <c:pt idx="4">
                  <c:v>25</c:v>
                </c:pt>
                <c:pt idx="5">
                  <c:v>40</c:v>
                </c:pt>
                <c:pt idx="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B2D-084A-A256-1DCC52F82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28204752"/>
        <c:axId val="728216928"/>
      </c:barChart>
      <c:catAx>
        <c:axId val="728204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 b="0" i="0">
                <a:latin typeface="Arial"/>
              </a:defRPr>
            </a:pPr>
            <a:endParaRPr lang="en-US"/>
          </a:p>
        </c:txPr>
        <c:crossAx val="728216928"/>
        <c:crosses val="autoZero"/>
        <c:auto val="1"/>
        <c:lblAlgn val="ctr"/>
        <c:lblOffset val="100"/>
        <c:noMultiLvlLbl val="0"/>
      </c:catAx>
      <c:valAx>
        <c:axId val="728216928"/>
        <c:scaling>
          <c:orientation val="minMax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 b="0" i="0">
                <a:latin typeface="Arial"/>
              </a:defRPr>
            </a:pPr>
            <a:endParaRPr lang="en-US"/>
          </a:p>
        </c:txPr>
        <c:crossAx val="7282047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86020030390937996"/>
          <c:y val="1.9957210248496199E-2"/>
          <c:w val="0.11556264677441599"/>
          <c:h val="0.89113462988618597"/>
        </c:manualLayout>
      </c:layout>
      <c:overlay val="0"/>
      <c:txPr>
        <a:bodyPr/>
        <a:lstStyle/>
        <a:p>
          <a:pPr>
            <a:defRPr sz="1000">
              <a:latin typeface="Arial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 b="0">
                <a:latin typeface="Arial"/>
                <a:cs typeface="Arial"/>
              </a:rPr>
              <a:t>Casualty accidents</a:t>
            </a:r>
            <a:r>
              <a:rPr lang="en-US" sz="1200" b="0" baseline="0">
                <a:latin typeface="Arial"/>
                <a:cs typeface="Arial"/>
              </a:rPr>
              <a:t> by day of the week</a:t>
            </a:r>
            <a:endParaRPr lang="en-US" sz="1200" b="0">
              <a:latin typeface="Arial"/>
              <a:cs typeface="Arial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032535610015"/>
          <c:y val="0.15254738990959499"/>
          <c:w val="0.85315778996726499"/>
          <c:h val="0.611162875473899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'casualty statistics'!$A$66:$A$72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'casualty statistics'!$B$66:$B$72</c:f>
              <c:numCache>
                <c:formatCode>#,##0</c:formatCode>
                <c:ptCount val="7"/>
                <c:pt idx="0">
                  <c:v>841</c:v>
                </c:pt>
                <c:pt idx="1">
                  <c:v>864</c:v>
                </c:pt>
                <c:pt idx="2">
                  <c:v>953</c:v>
                </c:pt>
                <c:pt idx="3">
                  <c:v>1068</c:v>
                </c:pt>
                <c:pt idx="4">
                  <c:v>995</c:v>
                </c:pt>
                <c:pt idx="5">
                  <c:v>826</c:v>
                </c:pt>
                <c:pt idx="6">
                  <c:v>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8-5647-B4FD-AF9331360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8229152"/>
        <c:axId val="728231904"/>
      </c:barChart>
      <c:catAx>
        <c:axId val="728229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Arial"/>
                <a:cs typeface="Arial"/>
              </a:defRPr>
            </a:pPr>
            <a:endParaRPr lang="en-US"/>
          </a:p>
        </c:txPr>
        <c:crossAx val="728231904"/>
        <c:crosses val="autoZero"/>
        <c:auto val="1"/>
        <c:lblAlgn val="ctr"/>
        <c:lblOffset val="100"/>
        <c:noMultiLvlLbl val="0"/>
      </c:catAx>
      <c:valAx>
        <c:axId val="728231904"/>
        <c:scaling>
          <c:orientation val="minMax"/>
        </c:scaling>
        <c:delete val="0"/>
        <c:axPos val="l"/>
        <c:majorGridlines>
          <c:spPr>
            <a:ln w="3175" cmpd="sng"/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Arial"/>
                <a:cs typeface="Arial"/>
              </a:defRPr>
            </a:pPr>
            <a:endParaRPr lang="en-US"/>
          </a:p>
        </c:txPr>
        <c:crossAx val="728229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 b="0">
                <a:latin typeface="Arial"/>
                <a:cs typeface="Arial"/>
              </a:rPr>
              <a:t>Casualty accidents by hour of</a:t>
            </a:r>
            <a:r>
              <a:rPr lang="en-US" sz="1200" b="0" baseline="0">
                <a:latin typeface="Arial"/>
                <a:cs typeface="Arial"/>
              </a:rPr>
              <a:t> the day</a:t>
            </a:r>
            <a:endParaRPr lang="en-US" sz="1200" b="0"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0.20817322834645699"/>
          <c:y val="3.240740740740739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'casualty statistics'!$I$3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'casualty statistics'!$A$4:$A$27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cat>
          <c:val>
            <c:numRef>
              <c:f>'casualty statistics'!$I$4:$I$27</c:f>
              <c:numCache>
                <c:formatCode>#,##0</c:formatCode>
                <c:ptCount val="24"/>
                <c:pt idx="0">
                  <c:v>74</c:v>
                </c:pt>
                <c:pt idx="1">
                  <c:v>89</c:v>
                </c:pt>
                <c:pt idx="2">
                  <c:v>74</c:v>
                </c:pt>
                <c:pt idx="3">
                  <c:v>38</c:v>
                </c:pt>
                <c:pt idx="4">
                  <c:v>46</c:v>
                </c:pt>
                <c:pt idx="5">
                  <c:v>69</c:v>
                </c:pt>
                <c:pt idx="6">
                  <c:v>150</c:v>
                </c:pt>
                <c:pt idx="7">
                  <c:v>231</c:v>
                </c:pt>
                <c:pt idx="8">
                  <c:v>527</c:v>
                </c:pt>
                <c:pt idx="9">
                  <c:v>333</c:v>
                </c:pt>
                <c:pt idx="10">
                  <c:v>297</c:v>
                </c:pt>
                <c:pt idx="11">
                  <c:v>370</c:v>
                </c:pt>
                <c:pt idx="12">
                  <c:v>356</c:v>
                </c:pt>
                <c:pt idx="13">
                  <c:v>356</c:v>
                </c:pt>
                <c:pt idx="14">
                  <c:v>402</c:v>
                </c:pt>
                <c:pt idx="15">
                  <c:v>498</c:v>
                </c:pt>
                <c:pt idx="16">
                  <c:v>491</c:v>
                </c:pt>
                <c:pt idx="17">
                  <c:v>570</c:v>
                </c:pt>
                <c:pt idx="18">
                  <c:v>411</c:v>
                </c:pt>
                <c:pt idx="19">
                  <c:v>216</c:v>
                </c:pt>
                <c:pt idx="20">
                  <c:v>168</c:v>
                </c:pt>
                <c:pt idx="21">
                  <c:v>165</c:v>
                </c:pt>
                <c:pt idx="22">
                  <c:v>160</c:v>
                </c:pt>
                <c:pt idx="23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21-4A43-B61D-DDEFDECC0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8252976"/>
        <c:axId val="728255728"/>
      </c:barChart>
      <c:catAx>
        <c:axId val="728252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Arial"/>
                <a:cs typeface="Arial"/>
              </a:defRPr>
            </a:pPr>
            <a:endParaRPr lang="en-US"/>
          </a:p>
        </c:txPr>
        <c:crossAx val="728255728"/>
        <c:crosses val="autoZero"/>
        <c:auto val="1"/>
        <c:lblAlgn val="ctr"/>
        <c:lblOffset val="100"/>
        <c:noMultiLvlLbl val="0"/>
      </c:catAx>
      <c:valAx>
        <c:axId val="728255728"/>
        <c:scaling>
          <c:orientation val="minMax"/>
        </c:scaling>
        <c:delete val="0"/>
        <c:axPos val="l"/>
        <c:majorGridlines>
          <c:spPr>
            <a:ln w="6350"/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Arial"/>
                <a:cs typeface="Arial"/>
              </a:defRPr>
            </a:pPr>
            <a:endParaRPr lang="en-US"/>
          </a:p>
        </c:txPr>
        <c:crossAx val="728252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'casualty statistics alt'!$B$2</c:f>
              <c:strCache>
                <c:ptCount val="1"/>
                <c:pt idx="0">
                  <c:v>Monday</c:v>
                </c:pt>
              </c:strCache>
            </c:strRef>
          </c:tx>
          <c:spPr>
            <a:ln w="25400">
              <a:solidFill>
                <a:srgbClr val="CCCCCC"/>
              </a:solidFill>
            </a:ln>
          </c:spPr>
          <c:marker>
            <c:symbol val="none"/>
          </c:marker>
          <c:cat>
            <c:strRef>
              <c:f>'casualty statistics alt'!$A$3:$A$26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cat>
          <c:val>
            <c:numRef>
              <c:f>'casualty statistics alt'!$B$3:$B$26</c:f>
              <c:numCache>
                <c:formatCode>General</c:formatCode>
                <c:ptCount val="24"/>
                <c:pt idx="0">
                  <c:v>11</c:v>
                </c:pt>
                <c:pt idx="1">
                  <c:v>19</c:v>
                </c:pt>
                <c:pt idx="2">
                  <c:v>22</c:v>
                </c:pt>
                <c:pt idx="3">
                  <c:v>22</c:v>
                </c:pt>
                <c:pt idx="4">
                  <c:v>26</c:v>
                </c:pt>
                <c:pt idx="5">
                  <c:v>31</c:v>
                </c:pt>
                <c:pt idx="6">
                  <c:v>59</c:v>
                </c:pt>
                <c:pt idx="7">
                  <c:v>91</c:v>
                </c:pt>
                <c:pt idx="8">
                  <c:v>172</c:v>
                </c:pt>
                <c:pt idx="9">
                  <c:v>224</c:v>
                </c:pt>
                <c:pt idx="10">
                  <c:v>269</c:v>
                </c:pt>
                <c:pt idx="11">
                  <c:v>308</c:v>
                </c:pt>
                <c:pt idx="12">
                  <c:v>368</c:v>
                </c:pt>
                <c:pt idx="13">
                  <c:v>422</c:v>
                </c:pt>
                <c:pt idx="14">
                  <c:v>480</c:v>
                </c:pt>
                <c:pt idx="15">
                  <c:v>553</c:v>
                </c:pt>
                <c:pt idx="16">
                  <c:v>622</c:v>
                </c:pt>
                <c:pt idx="17">
                  <c:v>700</c:v>
                </c:pt>
                <c:pt idx="18">
                  <c:v>750</c:v>
                </c:pt>
                <c:pt idx="19">
                  <c:v>780</c:v>
                </c:pt>
                <c:pt idx="20">
                  <c:v>799</c:v>
                </c:pt>
                <c:pt idx="21">
                  <c:v>814</c:v>
                </c:pt>
                <c:pt idx="22">
                  <c:v>826</c:v>
                </c:pt>
                <c:pt idx="23">
                  <c:v>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8E-7F45-9123-F53EF4AFF2C9}"/>
            </c:ext>
          </c:extLst>
        </c:ser>
        <c:ser>
          <c:idx val="1"/>
          <c:order val="1"/>
          <c:tx>
            <c:strRef>
              <c:f>'casualty statistics alt'!$C$2</c:f>
              <c:strCache>
                <c:ptCount val="1"/>
                <c:pt idx="0">
                  <c:v>Tuesday</c:v>
                </c:pt>
              </c:strCache>
            </c:strRef>
          </c:tx>
          <c:spPr>
            <a:ln w="25400">
              <a:solidFill>
                <a:srgbClr val="999999"/>
              </a:solidFill>
            </a:ln>
          </c:spPr>
          <c:marker>
            <c:symbol val="none"/>
          </c:marker>
          <c:cat>
            <c:strRef>
              <c:f>'casualty statistics alt'!$A$3:$A$26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cat>
          <c:val>
            <c:numRef>
              <c:f>'casualty statistics alt'!$C$3:$C$26</c:f>
              <c:numCache>
                <c:formatCode>General</c:formatCode>
                <c:ptCount val="24"/>
                <c:pt idx="0">
                  <c:v>12</c:v>
                </c:pt>
                <c:pt idx="1">
                  <c:v>16</c:v>
                </c:pt>
                <c:pt idx="2">
                  <c:v>20</c:v>
                </c:pt>
                <c:pt idx="3">
                  <c:v>21</c:v>
                </c:pt>
                <c:pt idx="4">
                  <c:v>27</c:v>
                </c:pt>
                <c:pt idx="5">
                  <c:v>32</c:v>
                </c:pt>
                <c:pt idx="6">
                  <c:v>56</c:v>
                </c:pt>
                <c:pt idx="7">
                  <c:v>96</c:v>
                </c:pt>
                <c:pt idx="8">
                  <c:v>179</c:v>
                </c:pt>
                <c:pt idx="9">
                  <c:v>241</c:v>
                </c:pt>
                <c:pt idx="10">
                  <c:v>289</c:v>
                </c:pt>
                <c:pt idx="11">
                  <c:v>339</c:v>
                </c:pt>
                <c:pt idx="12">
                  <c:v>382</c:v>
                </c:pt>
                <c:pt idx="13">
                  <c:v>423</c:v>
                </c:pt>
                <c:pt idx="14">
                  <c:v>472</c:v>
                </c:pt>
                <c:pt idx="15">
                  <c:v>544</c:v>
                </c:pt>
                <c:pt idx="16">
                  <c:v>619</c:v>
                </c:pt>
                <c:pt idx="17">
                  <c:v>718</c:v>
                </c:pt>
                <c:pt idx="18">
                  <c:v>773</c:v>
                </c:pt>
                <c:pt idx="19">
                  <c:v>794</c:v>
                </c:pt>
                <c:pt idx="20">
                  <c:v>818</c:v>
                </c:pt>
                <c:pt idx="21">
                  <c:v>838</c:v>
                </c:pt>
                <c:pt idx="22">
                  <c:v>861</c:v>
                </c:pt>
                <c:pt idx="23">
                  <c:v>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8E-7F45-9123-F53EF4AFF2C9}"/>
            </c:ext>
          </c:extLst>
        </c:ser>
        <c:ser>
          <c:idx val="2"/>
          <c:order val="2"/>
          <c:tx>
            <c:strRef>
              <c:f>'casualty statistics alt'!$D$2</c:f>
              <c:strCache>
                <c:ptCount val="1"/>
                <c:pt idx="0">
                  <c:v>Wednesday</c:v>
                </c:pt>
              </c:strCache>
            </c:strRef>
          </c:tx>
          <c:spPr>
            <a:ln>
              <a:solidFill>
                <a:srgbClr val="666666"/>
              </a:solidFill>
              <a:prstDash val="sysDot"/>
            </a:ln>
          </c:spPr>
          <c:marker>
            <c:symbol val="none"/>
          </c:marker>
          <c:cat>
            <c:strRef>
              <c:f>'casualty statistics alt'!$A$3:$A$26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cat>
          <c:val>
            <c:numRef>
              <c:f>'casualty statistics alt'!$D$3:$D$26</c:f>
              <c:numCache>
                <c:formatCode>General</c:formatCode>
                <c:ptCount val="24"/>
                <c:pt idx="0">
                  <c:v>13</c:v>
                </c:pt>
                <c:pt idx="1">
                  <c:v>18</c:v>
                </c:pt>
                <c:pt idx="2">
                  <c:v>23</c:v>
                </c:pt>
                <c:pt idx="3">
                  <c:v>24</c:v>
                </c:pt>
                <c:pt idx="4">
                  <c:v>27</c:v>
                </c:pt>
                <c:pt idx="5">
                  <c:v>37</c:v>
                </c:pt>
                <c:pt idx="6">
                  <c:v>64</c:v>
                </c:pt>
                <c:pt idx="7">
                  <c:v>108</c:v>
                </c:pt>
                <c:pt idx="8">
                  <c:v>215</c:v>
                </c:pt>
                <c:pt idx="9">
                  <c:v>267</c:v>
                </c:pt>
                <c:pt idx="10">
                  <c:v>316</c:v>
                </c:pt>
                <c:pt idx="11">
                  <c:v>369</c:v>
                </c:pt>
                <c:pt idx="12">
                  <c:v>418</c:v>
                </c:pt>
                <c:pt idx="13">
                  <c:v>463</c:v>
                </c:pt>
                <c:pt idx="14">
                  <c:v>527</c:v>
                </c:pt>
                <c:pt idx="15">
                  <c:v>622</c:v>
                </c:pt>
                <c:pt idx="16">
                  <c:v>683</c:v>
                </c:pt>
                <c:pt idx="17">
                  <c:v>778</c:v>
                </c:pt>
                <c:pt idx="18">
                  <c:v>842</c:v>
                </c:pt>
                <c:pt idx="19">
                  <c:v>876</c:v>
                </c:pt>
                <c:pt idx="20">
                  <c:v>896</c:v>
                </c:pt>
                <c:pt idx="21">
                  <c:v>915</c:v>
                </c:pt>
                <c:pt idx="22">
                  <c:v>939</c:v>
                </c:pt>
                <c:pt idx="23">
                  <c:v>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8E-7F45-9123-F53EF4AFF2C9}"/>
            </c:ext>
          </c:extLst>
        </c:ser>
        <c:ser>
          <c:idx val="3"/>
          <c:order val="3"/>
          <c:tx>
            <c:strRef>
              <c:f>'casualty statistics alt'!$E$2</c:f>
              <c:strCache>
                <c:ptCount val="1"/>
                <c:pt idx="0">
                  <c:v>Thursday</c:v>
                </c:pt>
              </c:strCache>
            </c:strRef>
          </c:tx>
          <c:spPr>
            <a:ln w="25400">
              <a:solidFill>
                <a:srgbClr val="333333"/>
              </a:solidFill>
            </a:ln>
          </c:spPr>
          <c:marker>
            <c:symbol val="none"/>
          </c:marker>
          <c:cat>
            <c:strRef>
              <c:f>'casualty statistics alt'!$A$3:$A$26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cat>
          <c:val>
            <c:numRef>
              <c:f>'casualty statistics alt'!$E$3:$E$26</c:f>
              <c:numCache>
                <c:formatCode>General</c:formatCode>
                <c:ptCount val="24"/>
                <c:pt idx="0">
                  <c:v>14</c:v>
                </c:pt>
                <c:pt idx="1">
                  <c:v>20</c:v>
                </c:pt>
                <c:pt idx="2">
                  <c:v>25</c:v>
                </c:pt>
                <c:pt idx="3">
                  <c:v>27</c:v>
                </c:pt>
                <c:pt idx="4">
                  <c:v>33</c:v>
                </c:pt>
                <c:pt idx="5">
                  <c:v>44</c:v>
                </c:pt>
                <c:pt idx="6">
                  <c:v>71</c:v>
                </c:pt>
                <c:pt idx="7">
                  <c:v>122</c:v>
                </c:pt>
                <c:pt idx="8">
                  <c:v>240</c:v>
                </c:pt>
                <c:pt idx="9">
                  <c:v>311</c:v>
                </c:pt>
                <c:pt idx="10">
                  <c:v>354</c:v>
                </c:pt>
                <c:pt idx="11">
                  <c:v>412</c:v>
                </c:pt>
                <c:pt idx="12">
                  <c:v>458</c:v>
                </c:pt>
                <c:pt idx="13">
                  <c:v>523</c:v>
                </c:pt>
                <c:pt idx="14">
                  <c:v>584</c:v>
                </c:pt>
                <c:pt idx="15">
                  <c:v>664</c:v>
                </c:pt>
                <c:pt idx="16">
                  <c:v>760</c:v>
                </c:pt>
                <c:pt idx="17">
                  <c:v>869</c:v>
                </c:pt>
                <c:pt idx="18">
                  <c:v>948</c:v>
                </c:pt>
                <c:pt idx="19">
                  <c:v>978</c:v>
                </c:pt>
                <c:pt idx="20">
                  <c:v>1010</c:v>
                </c:pt>
                <c:pt idx="21">
                  <c:v>1036</c:v>
                </c:pt>
                <c:pt idx="22">
                  <c:v>1056</c:v>
                </c:pt>
                <c:pt idx="23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8E-7F45-9123-F53EF4AFF2C9}"/>
            </c:ext>
          </c:extLst>
        </c:ser>
        <c:ser>
          <c:idx val="4"/>
          <c:order val="4"/>
          <c:tx>
            <c:strRef>
              <c:f>'casualty statistics alt'!$F$2</c:f>
              <c:strCache>
                <c:ptCount val="1"/>
                <c:pt idx="0">
                  <c:v>Friday</c:v>
                </c:pt>
              </c:strCache>
            </c:strRef>
          </c:tx>
          <c:spPr>
            <a:ln w="25400">
              <a:solidFill>
                <a:srgbClr val="000000"/>
              </a:solidFill>
              <a:prstDash val="dash"/>
            </a:ln>
          </c:spPr>
          <c:marker>
            <c:symbol val="none"/>
          </c:marker>
          <c:cat>
            <c:strRef>
              <c:f>'casualty statistics alt'!$A$3:$A$26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cat>
          <c:val>
            <c:numRef>
              <c:f>'casualty statistics alt'!$F$3:$F$26</c:f>
              <c:numCache>
                <c:formatCode>General</c:formatCode>
                <c:ptCount val="24"/>
                <c:pt idx="0">
                  <c:v>15</c:v>
                </c:pt>
                <c:pt idx="1">
                  <c:v>24</c:v>
                </c:pt>
                <c:pt idx="2">
                  <c:v>31</c:v>
                </c:pt>
                <c:pt idx="3">
                  <c:v>37</c:v>
                </c:pt>
                <c:pt idx="4">
                  <c:v>48</c:v>
                </c:pt>
                <c:pt idx="5">
                  <c:v>57</c:v>
                </c:pt>
                <c:pt idx="6">
                  <c:v>79</c:v>
                </c:pt>
                <c:pt idx="7">
                  <c:v>113</c:v>
                </c:pt>
                <c:pt idx="8">
                  <c:v>200</c:v>
                </c:pt>
                <c:pt idx="9">
                  <c:v>249</c:v>
                </c:pt>
                <c:pt idx="10">
                  <c:v>288</c:v>
                </c:pt>
                <c:pt idx="11">
                  <c:v>345</c:v>
                </c:pt>
                <c:pt idx="12">
                  <c:v>399</c:v>
                </c:pt>
                <c:pt idx="13">
                  <c:v>449</c:v>
                </c:pt>
                <c:pt idx="14">
                  <c:v>500</c:v>
                </c:pt>
                <c:pt idx="15">
                  <c:v>582</c:v>
                </c:pt>
                <c:pt idx="16">
                  <c:v>673</c:v>
                </c:pt>
                <c:pt idx="17">
                  <c:v>783</c:v>
                </c:pt>
                <c:pt idx="18">
                  <c:v>851</c:v>
                </c:pt>
                <c:pt idx="19">
                  <c:v>888</c:v>
                </c:pt>
                <c:pt idx="20">
                  <c:v>911</c:v>
                </c:pt>
                <c:pt idx="21">
                  <c:v>945</c:v>
                </c:pt>
                <c:pt idx="22">
                  <c:v>978</c:v>
                </c:pt>
                <c:pt idx="23">
                  <c:v>1003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8E-7F45-9123-F53EF4AFF2C9}"/>
            </c:ext>
          </c:extLst>
        </c:ser>
        <c:ser>
          <c:idx val="5"/>
          <c:order val="5"/>
          <c:tx>
            <c:strRef>
              <c:f>'casualty statistics alt'!$G$2</c:f>
              <c:strCache>
                <c:ptCount val="1"/>
                <c:pt idx="0">
                  <c:v>Saturday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strRef>
              <c:f>'casualty statistics alt'!$A$3:$A$26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cat>
          <c:val>
            <c:numRef>
              <c:f>'casualty statistics alt'!$G$3:$G$26</c:f>
              <c:numCache>
                <c:formatCode>General</c:formatCode>
                <c:ptCount val="24"/>
                <c:pt idx="0">
                  <c:v>16</c:v>
                </c:pt>
                <c:pt idx="1">
                  <c:v>45</c:v>
                </c:pt>
                <c:pt idx="2">
                  <c:v>73</c:v>
                </c:pt>
                <c:pt idx="3">
                  <c:v>83</c:v>
                </c:pt>
                <c:pt idx="4">
                  <c:v>91</c:v>
                </c:pt>
                <c:pt idx="5">
                  <c:v>107</c:v>
                </c:pt>
                <c:pt idx="6">
                  <c:v>118</c:v>
                </c:pt>
                <c:pt idx="7">
                  <c:v>137</c:v>
                </c:pt>
                <c:pt idx="8">
                  <c:v>170</c:v>
                </c:pt>
                <c:pt idx="9">
                  <c:v>198</c:v>
                </c:pt>
                <c:pt idx="10">
                  <c:v>230</c:v>
                </c:pt>
                <c:pt idx="11">
                  <c:v>297</c:v>
                </c:pt>
                <c:pt idx="12">
                  <c:v>356</c:v>
                </c:pt>
                <c:pt idx="13">
                  <c:v>412</c:v>
                </c:pt>
                <c:pt idx="14">
                  <c:v>466</c:v>
                </c:pt>
                <c:pt idx="15">
                  <c:v>515</c:v>
                </c:pt>
                <c:pt idx="16">
                  <c:v>558</c:v>
                </c:pt>
                <c:pt idx="17">
                  <c:v>605</c:v>
                </c:pt>
                <c:pt idx="18">
                  <c:v>661</c:v>
                </c:pt>
                <c:pt idx="19">
                  <c:v>701</c:v>
                </c:pt>
                <c:pt idx="20">
                  <c:v>728</c:v>
                </c:pt>
                <c:pt idx="21">
                  <c:v>757</c:v>
                </c:pt>
                <c:pt idx="22">
                  <c:v>787</c:v>
                </c:pt>
                <c:pt idx="23">
                  <c:v>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8E-7F45-9123-F53EF4AFF2C9}"/>
            </c:ext>
          </c:extLst>
        </c:ser>
        <c:ser>
          <c:idx val="6"/>
          <c:order val="6"/>
          <c:tx>
            <c:strRef>
              <c:f>'casualty statistics alt'!$H$2</c:f>
              <c:strCache>
                <c:ptCount val="1"/>
                <c:pt idx="0">
                  <c:v>Sunday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strRef>
              <c:f>'casualty statistics alt'!$A$3:$A$26</c:f>
              <c:strCache>
                <c:ptCount val="24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  <c:pt idx="5">
                  <c:v>0500-0559</c:v>
                </c:pt>
                <c:pt idx="6">
                  <c:v>0600-0659</c:v>
                </c:pt>
                <c:pt idx="7">
                  <c:v>0700-0759</c:v>
                </c:pt>
                <c:pt idx="8">
                  <c:v>0800-0859</c:v>
                </c:pt>
                <c:pt idx="9">
                  <c:v>0900-0959</c:v>
                </c:pt>
                <c:pt idx="10">
                  <c:v>1000-1059</c:v>
                </c:pt>
                <c:pt idx="11">
                  <c:v>1100-1159</c:v>
                </c:pt>
                <c:pt idx="12">
                  <c:v>1200-1259</c:v>
                </c:pt>
                <c:pt idx="13">
                  <c:v>1300-1359</c:v>
                </c:pt>
                <c:pt idx="14">
                  <c:v>1400-1459</c:v>
                </c:pt>
                <c:pt idx="15">
                  <c:v>1500-1559</c:v>
                </c:pt>
                <c:pt idx="16">
                  <c:v>1600-1659</c:v>
                </c:pt>
                <c:pt idx="17">
                  <c:v>1700-1759</c:v>
                </c:pt>
                <c:pt idx="18">
                  <c:v>1800-1859</c:v>
                </c:pt>
                <c:pt idx="19">
                  <c:v>1900-1959</c:v>
                </c:pt>
                <c:pt idx="20">
                  <c:v>2000-2059</c:v>
                </c:pt>
                <c:pt idx="21">
                  <c:v>2100-2159</c:v>
                </c:pt>
                <c:pt idx="22">
                  <c:v>2200-2259</c:v>
                </c:pt>
                <c:pt idx="23">
                  <c:v>2300-2359</c:v>
                </c:pt>
              </c:strCache>
            </c:strRef>
          </c:cat>
          <c:val>
            <c:numRef>
              <c:f>'casualty statistics alt'!$H$3:$H$26</c:f>
              <c:numCache>
                <c:formatCode>General</c:formatCode>
                <c:ptCount val="24"/>
                <c:pt idx="0">
                  <c:v>17</c:v>
                </c:pt>
                <c:pt idx="1">
                  <c:v>45</c:v>
                </c:pt>
                <c:pt idx="2">
                  <c:v>67</c:v>
                </c:pt>
                <c:pt idx="3">
                  <c:v>85</c:v>
                </c:pt>
                <c:pt idx="4">
                  <c:v>93</c:v>
                </c:pt>
                <c:pt idx="5">
                  <c:v>106</c:v>
                </c:pt>
                <c:pt idx="6">
                  <c:v>117</c:v>
                </c:pt>
                <c:pt idx="7">
                  <c:v>128</c:v>
                </c:pt>
                <c:pt idx="8">
                  <c:v>146</c:v>
                </c:pt>
                <c:pt idx="9">
                  <c:v>165</c:v>
                </c:pt>
                <c:pt idx="10">
                  <c:v>206</c:v>
                </c:pt>
                <c:pt idx="11">
                  <c:v>252</c:v>
                </c:pt>
                <c:pt idx="12">
                  <c:v>297</c:v>
                </c:pt>
                <c:pt idx="13">
                  <c:v>342</c:v>
                </c:pt>
                <c:pt idx="14">
                  <c:v>407</c:v>
                </c:pt>
                <c:pt idx="15">
                  <c:v>454</c:v>
                </c:pt>
                <c:pt idx="16">
                  <c:v>510</c:v>
                </c:pt>
                <c:pt idx="17">
                  <c:v>542</c:v>
                </c:pt>
                <c:pt idx="18">
                  <c:v>581</c:v>
                </c:pt>
                <c:pt idx="19">
                  <c:v>605</c:v>
                </c:pt>
                <c:pt idx="20">
                  <c:v>628</c:v>
                </c:pt>
                <c:pt idx="21">
                  <c:v>650</c:v>
                </c:pt>
                <c:pt idx="22">
                  <c:v>668</c:v>
                </c:pt>
                <c:pt idx="23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8E-7F45-9123-F53EF4AFF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8313376"/>
        <c:axId val="728316128"/>
      </c:lineChart>
      <c:catAx>
        <c:axId val="728313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28316128"/>
        <c:crosses val="autoZero"/>
        <c:auto val="1"/>
        <c:lblAlgn val="ctr"/>
        <c:lblOffset val="100"/>
        <c:noMultiLvlLbl val="0"/>
      </c:catAx>
      <c:valAx>
        <c:axId val="728316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28313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'hospital births'!$A$3:$B$23</c:f>
              <c:multiLvlStrCache>
                <c:ptCount val="21"/>
                <c:lvl>
                  <c:pt idx="1">
                    <c:v>Womens and Childrens</c:v>
                  </c:pt>
                  <c:pt idx="2">
                    <c:v>Flinders Medical Centre</c:v>
                  </c:pt>
                  <c:pt idx="3">
                    <c:v>Lyell McEwin</c:v>
                  </c:pt>
                  <c:pt idx="4">
                    <c:v>Modbury</c:v>
                  </c:pt>
                  <c:pt idx="6">
                    <c:v>Ashford</c:v>
                  </c:pt>
                  <c:pt idx="7">
                    <c:v>Burnside</c:v>
                  </c:pt>
                  <c:pt idx="8">
                    <c:v>Calvary</c:v>
                  </c:pt>
                  <c:pt idx="9">
                    <c:v>Flinders Private</c:v>
                  </c:pt>
                  <c:pt idx="10">
                    <c:v>North Eastern Community</c:v>
                  </c:pt>
                  <c:pt idx="12">
                    <c:v>Mt Gambier</c:v>
                  </c:pt>
                  <c:pt idx="13">
                    <c:v>Gawler</c:v>
                  </c:pt>
                  <c:pt idx="14">
                    <c:v>Mt Barker</c:v>
                  </c:pt>
                  <c:pt idx="15">
                    <c:v>Port Lincoln</c:v>
                  </c:pt>
                  <c:pt idx="16">
                    <c:v>Whyalla</c:v>
                  </c:pt>
                  <c:pt idx="17">
                    <c:v>Port Augusta</c:v>
                  </c:pt>
                  <c:pt idx="18">
                    <c:v>Other hospitals with 100-399 births per year</c:v>
                  </c:pt>
                  <c:pt idx="19">
                    <c:v>Hospitals with 50-99 births per year</c:v>
                  </c:pt>
                  <c:pt idx="20">
                    <c:v>Hospitals with &lt;50 births per year</c:v>
                  </c:pt>
                </c:lvl>
                <c:lvl>
                  <c:pt idx="0">
                    <c:v>Teaching hospitals</c:v>
                  </c:pt>
                  <c:pt idx="5">
                    <c:v>Metropolitan private hospitals</c:v>
                  </c:pt>
                  <c:pt idx="11">
                    <c:v>Country hospitals</c:v>
                  </c:pt>
                </c:lvl>
              </c:multiLvlStrCache>
            </c:multiLvlStrRef>
          </c:cat>
          <c:val>
            <c:numRef>
              <c:f>'hospital births'!$C$3:$C$23</c:f>
              <c:numCache>
                <c:formatCode>General</c:formatCode>
                <c:ptCount val="21"/>
                <c:pt idx="1">
                  <c:v>25.8</c:v>
                </c:pt>
                <c:pt idx="2">
                  <c:v>13.2</c:v>
                </c:pt>
                <c:pt idx="3">
                  <c:v>13.9</c:v>
                </c:pt>
                <c:pt idx="4">
                  <c:v>0.3</c:v>
                </c:pt>
                <c:pt idx="6">
                  <c:v>7.8</c:v>
                </c:pt>
                <c:pt idx="7">
                  <c:v>6.6</c:v>
                </c:pt>
                <c:pt idx="8">
                  <c:v>4.5</c:v>
                </c:pt>
                <c:pt idx="9">
                  <c:v>3.8</c:v>
                </c:pt>
                <c:pt idx="10">
                  <c:v>3.8</c:v>
                </c:pt>
                <c:pt idx="12">
                  <c:v>2.8</c:v>
                </c:pt>
                <c:pt idx="13">
                  <c:v>1.9</c:v>
                </c:pt>
                <c:pt idx="14">
                  <c:v>1.9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6.7</c:v>
                </c:pt>
                <c:pt idx="19">
                  <c:v>1.9</c:v>
                </c:pt>
                <c:pt idx="2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8-9247-80BF-49DEFA49E68C}"/>
            </c:ext>
          </c:extLst>
        </c:ser>
        <c:ser>
          <c:idx val="1"/>
          <c:order val="1"/>
          <c:invertIfNegative val="0"/>
          <c:cat>
            <c:multiLvlStrRef>
              <c:f>'hospital births'!$A$3:$B$23</c:f>
              <c:multiLvlStrCache>
                <c:ptCount val="21"/>
                <c:lvl>
                  <c:pt idx="1">
                    <c:v>Womens and Childrens</c:v>
                  </c:pt>
                  <c:pt idx="2">
                    <c:v>Flinders Medical Centre</c:v>
                  </c:pt>
                  <c:pt idx="3">
                    <c:v>Lyell McEwin</c:v>
                  </c:pt>
                  <c:pt idx="4">
                    <c:v>Modbury</c:v>
                  </c:pt>
                  <c:pt idx="6">
                    <c:v>Ashford</c:v>
                  </c:pt>
                  <c:pt idx="7">
                    <c:v>Burnside</c:v>
                  </c:pt>
                  <c:pt idx="8">
                    <c:v>Calvary</c:v>
                  </c:pt>
                  <c:pt idx="9">
                    <c:v>Flinders Private</c:v>
                  </c:pt>
                  <c:pt idx="10">
                    <c:v>North Eastern Community</c:v>
                  </c:pt>
                  <c:pt idx="12">
                    <c:v>Mt Gambier</c:v>
                  </c:pt>
                  <c:pt idx="13">
                    <c:v>Gawler</c:v>
                  </c:pt>
                  <c:pt idx="14">
                    <c:v>Mt Barker</c:v>
                  </c:pt>
                  <c:pt idx="15">
                    <c:v>Port Lincoln</c:v>
                  </c:pt>
                  <c:pt idx="16">
                    <c:v>Whyalla</c:v>
                  </c:pt>
                  <c:pt idx="17">
                    <c:v>Port Augusta</c:v>
                  </c:pt>
                  <c:pt idx="18">
                    <c:v>Other hospitals with 100-399 births per year</c:v>
                  </c:pt>
                  <c:pt idx="19">
                    <c:v>Hospitals with 50-99 births per year</c:v>
                  </c:pt>
                  <c:pt idx="20">
                    <c:v>Hospitals with &lt;50 births per year</c:v>
                  </c:pt>
                </c:lvl>
                <c:lvl>
                  <c:pt idx="0">
                    <c:v>Teaching hospitals</c:v>
                  </c:pt>
                  <c:pt idx="5">
                    <c:v>Metropolitan private hospitals</c:v>
                  </c:pt>
                  <c:pt idx="11">
                    <c:v>Country hospitals</c:v>
                  </c:pt>
                </c:lvl>
              </c:multiLvlStrCache>
            </c:multiLvlStrRef>
          </c:cat>
          <c:val>
            <c:numRef>
              <c:f>'hospital births'!$D$3:$D$23</c:f>
              <c:numCache>
                <c:formatCode>#,##0</c:formatCode>
                <c:ptCount val="21"/>
                <c:pt idx="1">
                  <c:v>5126.2020000000002</c:v>
                </c:pt>
                <c:pt idx="2">
                  <c:v>2622.7080000000001</c:v>
                </c:pt>
                <c:pt idx="3">
                  <c:v>2761.7910000000002</c:v>
                </c:pt>
                <c:pt idx="4">
                  <c:v>59.606999999999999</c:v>
                </c:pt>
                <c:pt idx="6">
                  <c:v>1549.7819999999999</c:v>
                </c:pt>
                <c:pt idx="7">
                  <c:v>1311.354</c:v>
                </c:pt>
                <c:pt idx="8">
                  <c:v>894.10500000000002</c:v>
                </c:pt>
                <c:pt idx="9">
                  <c:v>755.02199999999993</c:v>
                </c:pt>
                <c:pt idx="10">
                  <c:v>755.02199999999993</c:v>
                </c:pt>
                <c:pt idx="12">
                  <c:v>556.33199999999999</c:v>
                </c:pt>
                <c:pt idx="13">
                  <c:v>377.51099999999997</c:v>
                </c:pt>
                <c:pt idx="14">
                  <c:v>377.51099999999997</c:v>
                </c:pt>
                <c:pt idx="15">
                  <c:v>298.03499999999997</c:v>
                </c:pt>
                <c:pt idx="16">
                  <c:v>298.03499999999997</c:v>
                </c:pt>
                <c:pt idx="17">
                  <c:v>298.03499999999997</c:v>
                </c:pt>
                <c:pt idx="18">
                  <c:v>1331.2230000000002</c:v>
                </c:pt>
                <c:pt idx="19">
                  <c:v>377.51099999999997</c:v>
                </c:pt>
                <c:pt idx="20">
                  <c:v>119.214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98-9247-80BF-49DEFA49E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7363216"/>
        <c:axId val="717270560"/>
      </c:barChart>
      <c:catAx>
        <c:axId val="717363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17270560"/>
        <c:crosses val="autoZero"/>
        <c:auto val="1"/>
        <c:lblAlgn val="ctr"/>
        <c:lblOffset val="100"/>
        <c:noMultiLvlLbl val="0"/>
      </c:catAx>
      <c:valAx>
        <c:axId val="717270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173632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947090950980498E-2"/>
          <c:y val="0.203703703703704"/>
          <c:w val="0.88124141108867404"/>
          <c:h val="0.646871172353456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'Tufte shuttle'!$I$1</c:f>
              <c:strCache>
                <c:ptCount val="1"/>
                <c:pt idx="0">
                  <c:v>Damage index</c:v>
                </c:pt>
              </c:strCache>
            </c:strRef>
          </c:tx>
          <c:spPr>
            <a:ln w="28575">
              <a:noFill/>
            </a:ln>
          </c:spPr>
          <c:xVal>
            <c:numRef>
              <c:f>'Tufte shuttle'!$H$2:$H$25</c:f>
              <c:numCache>
                <c:formatCode>General</c:formatCode>
                <c:ptCount val="24"/>
                <c:pt idx="0">
                  <c:v>53</c:v>
                </c:pt>
                <c:pt idx="1">
                  <c:v>57</c:v>
                </c:pt>
                <c:pt idx="2">
                  <c:v>58</c:v>
                </c:pt>
                <c:pt idx="3">
                  <c:v>63</c:v>
                </c:pt>
                <c:pt idx="4">
                  <c:v>66</c:v>
                </c:pt>
                <c:pt idx="5">
                  <c:v>67</c:v>
                </c:pt>
                <c:pt idx="6">
                  <c:v>67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70</c:v>
                </c:pt>
                <c:pt idx="12">
                  <c:v>70</c:v>
                </c:pt>
                <c:pt idx="13">
                  <c:v>70</c:v>
                </c:pt>
                <c:pt idx="14">
                  <c:v>72</c:v>
                </c:pt>
                <c:pt idx="15">
                  <c:v>73</c:v>
                </c:pt>
                <c:pt idx="16">
                  <c:v>75</c:v>
                </c:pt>
                <c:pt idx="17">
                  <c:v>75</c:v>
                </c:pt>
                <c:pt idx="18">
                  <c:v>76</c:v>
                </c:pt>
                <c:pt idx="19">
                  <c:v>76</c:v>
                </c:pt>
                <c:pt idx="20">
                  <c:v>78</c:v>
                </c:pt>
                <c:pt idx="21">
                  <c:v>79</c:v>
                </c:pt>
                <c:pt idx="22">
                  <c:v>80</c:v>
                </c:pt>
                <c:pt idx="23">
                  <c:v>81</c:v>
                </c:pt>
              </c:numCache>
            </c:numRef>
          </c:xVal>
          <c:yVal>
            <c:numRef>
              <c:f>'Tufte shuttle'!$I$2:$I$25</c:f>
              <c:numCache>
                <c:formatCode>General</c:formatCode>
                <c:ptCount val="24"/>
                <c:pt idx="0">
                  <c:v>11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DF-4444-A7B2-3BC04A4A9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8419376"/>
        <c:axId val="728423408"/>
      </c:scatterChart>
      <c:valAx>
        <c:axId val="728419376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 (F) of field joints at time of launch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28423408"/>
        <c:crosses val="autoZero"/>
        <c:crossBetween val="midCat"/>
        <c:majorUnit val="5"/>
      </c:valAx>
      <c:valAx>
        <c:axId val="728423408"/>
        <c:scaling>
          <c:orientation val="minMax"/>
        </c:scaling>
        <c:delete val="0"/>
        <c:axPos val="l"/>
        <c:majorGridlines/>
        <c:title>
          <c:tx>
            <c:rich>
              <a:bodyPr rot="0" anchor="b" anchorCtr="0"/>
              <a:lstStyle/>
              <a:p>
                <a:pPr>
                  <a:defRPr/>
                </a:pPr>
                <a:r>
                  <a:rPr lang="en-US"/>
                  <a:t>O-ring damage index, each launch</a:t>
                </a:r>
              </a:p>
            </c:rich>
          </c:tx>
          <c:layout>
            <c:manualLayout>
              <c:xMode val="edge"/>
              <c:yMode val="edge"/>
              <c:x val="2.40963855421687E-2"/>
              <c:y val="3.3157626130067099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284193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947090950980498E-2"/>
          <c:y val="0.203703703703704"/>
          <c:w val="0.88124141108867404"/>
          <c:h val="0.646871172353456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'Tufte shuttle'!$I$1</c:f>
              <c:strCache>
                <c:ptCount val="1"/>
                <c:pt idx="0">
                  <c:v>Damage index</c:v>
                </c:pt>
              </c:strCache>
            </c:strRef>
          </c:tx>
          <c:spPr>
            <a:ln w="28575">
              <a:noFill/>
            </a:ln>
          </c:spPr>
          <c:trendline>
            <c:trendlineType val="poly"/>
            <c:order val="5"/>
            <c:dispRSqr val="0"/>
            <c:dispEq val="0"/>
          </c:trendline>
          <c:trendline>
            <c:trendlineType val="poly"/>
            <c:order val="5"/>
            <c:dispRSqr val="0"/>
            <c:dispEq val="0"/>
          </c:trendline>
          <c:xVal>
            <c:numRef>
              <c:f>'Tufte shuttle'!$H$2:$H$25</c:f>
              <c:numCache>
                <c:formatCode>General</c:formatCode>
                <c:ptCount val="24"/>
                <c:pt idx="0">
                  <c:v>53</c:v>
                </c:pt>
                <c:pt idx="1">
                  <c:v>57</c:v>
                </c:pt>
                <c:pt idx="2">
                  <c:v>58</c:v>
                </c:pt>
                <c:pt idx="3">
                  <c:v>63</c:v>
                </c:pt>
                <c:pt idx="4">
                  <c:v>66</c:v>
                </c:pt>
                <c:pt idx="5">
                  <c:v>67</c:v>
                </c:pt>
                <c:pt idx="6">
                  <c:v>67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70</c:v>
                </c:pt>
                <c:pt idx="12">
                  <c:v>70</c:v>
                </c:pt>
                <c:pt idx="13">
                  <c:v>70</c:v>
                </c:pt>
                <c:pt idx="14">
                  <c:v>72</c:v>
                </c:pt>
                <c:pt idx="15">
                  <c:v>73</c:v>
                </c:pt>
                <c:pt idx="16">
                  <c:v>75</c:v>
                </c:pt>
                <c:pt idx="17">
                  <c:v>75</c:v>
                </c:pt>
                <c:pt idx="18">
                  <c:v>76</c:v>
                </c:pt>
                <c:pt idx="19">
                  <c:v>76</c:v>
                </c:pt>
                <c:pt idx="20">
                  <c:v>78</c:v>
                </c:pt>
                <c:pt idx="21">
                  <c:v>79</c:v>
                </c:pt>
                <c:pt idx="22">
                  <c:v>80</c:v>
                </c:pt>
                <c:pt idx="23">
                  <c:v>81</c:v>
                </c:pt>
              </c:numCache>
            </c:numRef>
          </c:xVal>
          <c:yVal>
            <c:numRef>
              <c:f>'Tufte shuttle'!$I$2:$I$25</c:f>
              <c:numCache>
                <c:formatCode>General</c:formatCode>
                <c:ptCount val="24"/>
                <c:pt idx="0">
                  <c:v>11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A0-4343-B062-3CAA6E00C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8419376"/>
        <c:axId val="728423408"/>
      </c:scatterChart>
      <c:valAx>
        <c:axId val="728419376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 (F) of field joints at time of launch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28423408"/>
        <c:crosses val="autoZero"/>
        <c:crossBetween val="midCat"/>
        <c:majorUnit val="5"/>
      </c:valAx>
      <c:valAx>
        <c:axId val="728423408"/>
        <c:scaling>
          <c:orientation val="minMax"/>
        </c:scaling>
        <c:delete val="0"/>
        <c:axPos val="l"/>
        <c:majorGridlines/>
        <c:title>
          <c:tx>
            <c:rich>
              <a:bodyPr rot="0" anchor="b" anchorCtr="0"/>
              <a:lstStyle/>
              <a:p>
                <a:pPr>
                  <a:defRPr/>
                </a:pPr>
                <a:r>
                  <a:rPr lang="en-US"/>
                  <a:t>O-ring damage index, each launch</a:t>
                </a:r>
              </a:p>
            </c:rich>
          </c:tx>
          <c:layout>
            <c:manualLayout>
              <c:xMode val="edge"/>
              <c:yMode val="edge"/>
              <c:x val="2.40963855421687E-2"/>
              <c:y val="3.3157626130067099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284193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Ranking of projects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ubbleChart>
        <c:varyColors val="0"/>
        <c:ser>
          <c:idx val="0"/>
          <c:order val="0"/>
          <c:tx>
            <c:strRef>
              <c:f>'Bubble chart'!$A$4</c:f>
              <c:strCache>
                <c:ptCount val="1"/>
                <c:pt idx="0">
                  <c:v>Projects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E258501-CEAF-2940-9591-ED46F065867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921-4B42-B1D1-746701B9C2C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34ABA0B-E115-4D46-8419-0681180C992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921-4B42-B1D1-746701B9C2C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C680C87-0BED-2844-8196-12E309C7DDF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921-4B42-B1D1-746701B9C2C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51B8B9B-C126-F447-8930-FF150226E9E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921-4B42-B1D1-746701B9C2C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D3E8747-F422-A14B-8185-D7649B00262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921-4B42-B1D1-746701B9C2C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E0CDDA3-70A4-D847-984D-276871E3686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921-4B42-B1D1-746701B9C2C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B27977F-20F9-AF44-A35F-28A5C988B3E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921-4B42-B1D1-746701B9C2C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8590AEA-B555-4D45-AF2F-119B782DD9E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921-4B42-B1D1-746701B9C2C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FE0C062-15E7-A74D-99D8-954E66567CC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921-4B42-B1D1-746701B9C2C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D41550B-64CA-BC43-8960-7BD39129661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921-4B42-B1D1-746701B9C2C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3F4AD8C-45E1-9F49-902C-DC30438095A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921-4B42-B1D1-746701B9C2C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C1B8D86-8567-C240-9B9C-3D04B1520A5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921-4B42-B1D1-746701B9C2C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FA464A2-8434-674F-AC5F-BDED8AA9E7C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5921-4B42-B1D1-746701B9C2C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1299C74-E5E2-E74F-9170-148B6BD015C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5921-4B42-B1D1-746701B9C2C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73C94D25-DEF2-3D48-B7F9-4C4DCBB1EC5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5921-4B42-B1D1-746701B9C2CE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6BA7FA9B-9FC9-AB4F-87C7-B0E1692D6C3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921-4B42-B1D1-746701B9C2CE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C8994E8-F059-7744-9C02-0BEB04C286E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921-4B42-B1D1-746701B9C2CE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1947C47C-3D80-6F4A-BEA9-D382646DA7D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921-4B42-B1D1-746701B9C2CE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6C862B48-74EA-7447-BFE5-1FC36314F9F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5921-4B42-B1D1-746701B9C2CE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5246604F-DC37-2741-A6F9-F2D8D065A37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5921-4B42-B1D1-746701B9C2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'Bubble chart'!$B$5:$B$24</c:f>
              <c:numCache>
                <c:formatCode>General</c:formatCode>
                <c:ptCount val="20"/>
                <c:pt idx="0">
                  <c:v>7</c:v>
                </c:pt>
                <c:pt idx="1">
                  <c:v>2</c:v>
                </c:pt>
                <c:pt idx="2">
                  <c:v>9</c:v>
                </c:pt>
                <c:pt idx="3">
                  <c:v>2</c:v>
                </c:pt>
                <c:pt idx="4">
                  <c:v>6</c:v>
                </c:pt>
                <c:pt idx="5">
                  <c:v>1</c:v>
                </c:pt>
                <c:pt idx="6">
                  <c:v>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6</c:v>
                </c:pt>
                <c:pt idx="11">
                  <c:v>2</c:v>
                </c:pt>
                <c:pt idx="12">
                  <c:v>7</c:v>
                </c:pt>
                <c:pt idx="13">
                  <c:v>2</c:v>
                </c:pt>
                <c:pt idx="14">
                  <c:v>8</c:v>
                </c:pt>
                <c:pt idx="15">
                  <c:v>5</c:v>
                </c:pt>
                <c:pt idx="16">
                  <c:v>4</c:v>
                </c:pt>
                <c:pt idx="17">
                  <c:v>6</c:v>
                </c:pt>
                <c:pt idx="18">
                  <c:v>3</c:v>
                </c:pt>
                <c:pt idx="19">
                  <c:v>7</c:v>
                </c:pt>
              </c:numCache>
            </c:numRef>
          </c:xVal>
          <c:yVal>
            <c:numRef>
              <c:f>'Bubble chart'!$C$5:$C$24</c:f>
              <c:numCache>
                <c:formatCode>General</c:formatCode>
                <c:ptCount val="20"/>
                <c:pt idx="0">
                  <c:v>4</c:v>
                </c:pt>
                <c:pt idx="1">
                  <c:v>8</c:v>
                </c:pt>
                <c:pt idx="2">
                  <c:v>6</c:v>
                </c:pt>
                <c:pt idx="3">
                  <c:v>7</c:v>
                </c:pt>
                <c:pt idx="4">
                  <c:v>4</c:v>
                </c:pt>
                <c:pt idx="5">
                  <c:v>6</c:v>
                </c:pt>
                <c:pt idx="6">
                  <c:v>9</c:v>
                </c:pt>
                <c:pt idx="7">
                  <c:v>3</c:v>
                </c:pt>
                <c:pt idx="8">
                  <c:v>9</c:v>
                </c:pt>
                <c:pt idx="9">
                  <c:v>7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6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</c:numCache>
            </c:numRef>
          </c:yVal>
          <c:bubbleSize>
            <c:numRef>
              <c:f>'Bubble chart'!$D$5:$D$24</c:f>
              <c:numCache>
                <c:formatCode>General</c:formatCode>
                <c:ptCount val="20"/>
                <c:pt idx="0" formatCode="#,##0">
                  <c:v>100000</c:v>
                </c:pt>
                <c:pt idx="1">
                  <c:v>253786</c:v>
                </c:pt>
                <c:pt idx="2">
                  <c:v>1467891</c:v>
                </c:pt>
                <c:pt idx="3">
                  <c:v>456788</c:v>
                </c:pt>
                <c:pt idx="4">
                  <c:v>98765</c:v>
                </c:pt>
                <c:pt idx="5">
                  <c:v>456213</c:v>
                </c:pt>
                <c:pt idx="6">
                  <c:v>245789</c:v>
                </c:pt>
                <c:pt idx="7">
                  <c:v>123456</c:v>
                </c:pt>
                <c:pt idx="8">
                  <c:v>756432</c:v>
                </c:pt>
                <c:pt idx="9">
                  <c:v>1234567</c:v>
                </c:pt>
                <c:pt idx="10">
                  <c:v>89000</c:v>
                </c:pt>
                <c:pt idx="11">
                  <c:v>374849</c:v>
                </c:pt>
                <c:pt idx="12">
                  <c:v>562412</c:v>
                </c:pt>
                <c:pt idx="13">
                  <c:v>182759</c:v>
                </c:pt>
                <c:pt idx="14">
                  <c:v>789023</c:v>
                </c:pt>
                <c:pt idx="15">
                  <c:v>186534</c:v>
                </c:pt>
                <c:pt idx="16">
                  <c:v>843256</c:v>
                </c:pt>
                <c:pt idx="17">
                  <c:v>2345667</c:v>
                </c:pt>
                <c:pt idx="18">
                  <c:v>98765</c:v>
                </c:pt>
                <c:pt idx="19">
                  <c:v>398209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'Bubble chart'!$A$5:$A$24</c15:f>
                <c15:dlblRangeCache>
                  <c:ptCount val="20"/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5921-4B42-B1D1-746701B9C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956076176"/>
        <c:axId val="1977555744"/>
      </c:bubbleChart>
      <c:valAx>
        <c:axId val="1956076176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Industry Attractiveness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7555744"/>
        <c:crosses val="autoZero"/>
        <c:crossBetween val="midCat"/>
      </c:valAx>
      <c:valAx>
        <c:axId val="197755574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Organisational capability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6076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Waiting list compared to benchmark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'Infrastructure backlog case'!$F$3</c:f>
              <c:strCache>
                <c:ptCount val="1"/>
                <c:pt idx="0">
                  <c:v>Projected waiting list</c:v>
                </c:pt>
              </c:strCache>
            </c:strRef>
          </c:tx>
          <c:spPr>
            <a:ln w="254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'Infrastructure backlog case'!$B$4:$B$31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'Infrastructure backlog case'!$F$4:$F$31</c:f>
              <c:numCache>
                <c:formatCode>General</c:formatCode>
                <c:ptCount val="28"/>
                <c:pt idx="0">
                  <c:v>105</c:v>
                </c:pt>
                <c:pt idx="1">
                  <c:v>109</c:v>
                </c:pt>
                <c:pt idx="2">
                  <c:v>112</c:v>
                </c:pt>
                <c:pt idx="3">
                  <c:v>119</c:v>
                </c:pt>
                <c:pt idx="4">
                  <c:v>121</c:v>
                </c:pt>
                <c:pt idx="5">
                  <c:v>121</c:v>
                </c:pt>
                <c:pt idx="6">
                  <c:v>121</c:v>
                </c:pt>
                <c:pt idx="7">
                  <c:v>122</c:v>
                </c:pt>
                <c:pt idx="8">
                  <c:v>128</c:v>
                </c:pt>
                <c:pt idx="9">
                  <c:v>133</c:v>
                </c:pt>
                <c:pt idx="10">
                  <c:v>137</c:v>
                </c:pt>
                <c:pt idx="11">
                  <c:v>136</c:v>
                </c:pt>
                <c:pt idx="12">
                  <c:v>140</c:v>
                </c:pt>
                <c:pt idx="13">
                  <c:v>144</c:v>
                </c:pt>
                <c:pt idx="14">
                  <c:v>149</c:v>
                </c:pt>
                <c:pt idx="15">
                  <c:v>156</c:v>
                </c:pt>
                <c:pt idx="16">
                  <c:v>162</c:v>
                </c:pt>
                <c:pt idx="17">
                  <c:v>170</c:v>
                </c:pt>
                <c:pt idx="18">
                  <c:v>181</c:v>
                </c:pt>
                <c:pt idx="19">
                  <c:v>195</c:v>
                </c:pt>
                <c:pt idx="20">
                  <c:v>206</c:v>
                </c:pt>
                <c:pt idx="21">
                  <c:v>215</c:v>
                </c:pt>
                <c:pt idx="22">
                  <c:v>224</c:v>
                </c:pt>
                <c:pt idx="23">
                  <c:v>233</c:v>
                </c:pt>
                <c:pt idx="24">
                  <c:v>240</c:v>
                </c:pt>
                <c:pt idx="25">
                  <c:v>246</c:v>
                </c:pt>
                <c:pt idx="26">
                  <c:v>252</c:v>
                </c:pt>
                <c:pt idx="27">
                  <c:v>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52-794C-AE59-C99CCB5AB399}"/>
            </c:ext>
          </c:extLst>
        </c:ser>
        <c:ser>
          <c:idx val="1"/>
          <c:order val="1"/>
          <c:tx>
            <c:strRef>
              <c:f>'Infrastructure backlog case'!$J$3</c:f>
              <c:strCache>
                <c:ptCount val="1"/>
                <c:pt idx="0">
                  <c:v>Benchmark waiting list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'Infrastructure backlog case'!$B$4:$B$31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'Infrastructure backlog case'!$J$4:$J$31</c:f>
              <c:numCache>
                <c:formatCode>General</c:formatCode>
                <c:ptCount val="28"/>
                <c:pt idx="0">
                  <c:v>110</c:v>
                </c:pt>
                <c:pt idx="1">
                  <c:v>110</c:v>
                </c:pt>
                <c:pt idx="2">
                  <c:v>110</c:v>
                </c:pt>
                <c:pt idx="3">
                  <c:v>110</c:v>
                </c:pt>
                <c:pt idx="4">
                  <c:v>110</c:v>
                </c:pt>
                <c:pt idx="5">
                  <c:v>110</c:v>
                </c:pt>
                <c:pt idx="6">
                  <c:v>110</c:v>
                </c:pt>
                <c:pt idx="7">
                  <c:v>110</c:v>
                </c:pt>
                <c:pt idx="8">
                  <c:v>110</c:v>
                </c:pt>
                <c:pt idx="9">
                  <c:v>110</c:v>
                </c:pt>
                <c:pt idx="10">
                  <c:v>110</c:v>
                </c:pt>
                <c:pt idx="11">
                  <c:v>110</c:v>
                </c:pt>
                <c:pt idx="12">
                  <c:v>110</c:v>
                </c:pt>
                <c:pt idx="13">
                  <c:v>110</c:v>
                </c:pt>
                <c:pt idx="14">
                  <c:v>110</c:v>
                </c:pt>
                <c:pt idx="15">
                  <c:v>110</c:v>
                </c:pt>
                <c:pt idx="16">
                  <c:v>110</c:v>
                </c:pt>
                <c:pt idx="17">
                  <c:v>110</c:v>
                </c:pt>
                <c:pt idx="18">
                  <c:v>110</c:v>
                </c:pt>
                <c:pt idx="19">
                  <c:v>110</c:v>
                </c:pt>
                <c:pt idx="20">
                  <c:v>110</c:v>
                </c:pt>
                <c:pt idx="21">
                  <c:v>110</c:v>
                </c:pt>
                <c:pt idx="22">
                  <c:v>110</c:v>
                </c:pt>
                <c:pt idx="23">
                  <c:v>110</c:v>
                </c:pt>
                <c:pt idx="24">
                  <c:v>110</c:v>
                </c:pt>
                <c:pt idx="25">
                  <c:v>110</c:v>
                </c:pt>
                <c:pt idx="26">
                  <c:v>110</c:v>
                </c:pt>
                <c:pt idx="27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52-794C-AE59-C99CCB5AB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790927"/>
        <c:axId val="1"/>
      </c:lineChart>
      <c:catAx>
        <c:axId val="1617909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cases in the waiting list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n-US"/>
          </a:p>
        </c:txPr>
        <c:crossAx val="161790927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69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Projected waiting list compared to benchmark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'Infrastructure backlog case'!$F$3</c:f>
              <c:strCache>
                <c:ptCount val="1"/>
                <c:pt idx="0">
                  <c:v>Projected waiting list</c:v>
                </c:pt>
              </c:strCache>
            </c:strRef>
          </c:tx>
          <c:spPr>
            <a:ln w="25400">
              <a:solidFill>
                <a:srgbClr val="C0C0C0"/>
              </a:solidFill>
              <a:prstDash val="solid"/>
            </a:ln>
          </c:spPr>
          <c:marker>
            <c:symbol val="none"/>
          </c:marker>
          <c:dPt>
            <c:idx val="28"/>
            <c:bubble3D val="0"/>
            <c:spPr>
              <a:ln w="25400">
                <a:solidFill>
                  <a:srgbClr val="C0C0C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1-F94B-5E4D-9251-98790482B18D}"/>
              </c:ext>
            </c:extLst>
          </c:dPt>
          <c:dPt>
            <c:idx val="29"/>
            <c:bubble3D val="0"/>
            <c:spPr>
              <a:ln w="25400">
                <a:solidFill>
                  <a:srgbClr val="C0C0C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3-F94B-5E4D-9251-98790482B18D}"/>
              </c:ext>
            </c:extLst>
          </c:dPt>
          <c:dPt>
            <c:idx val="30"/>
            <c:bubble3D val="0"/>
            <c:spPr>
              <a:ln w="25400">
                <a:solidFill>
                  <a:srgbClr val="C0C0C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F94B-5E4D-9251-98790482B18D}"/>
              </c:ext>
            </c:extLst>
          </c:dPt>
          <c:dPt>
            <c:idx val="31"/>
            <c:bubble3D val="0"/>
            <c:spPr>
              <a:ln w="25400">
                <a:solidFill>
                  <a:srgbClr val="C0C0C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7-F94B-5E4D-9251-98790482B18D}"/>
              </c:ext>
            </c:extLst>
          </c:dPt>
          <c:dPt>
            <c:idx val="32"/>
            <c:bubble3D val="0"/>
            <c:spPr>
              <a:ln w="25400">
                <a:solidFill>
                  <a:srgbClr val="C0C0C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9-F94B-5E4D-9251-98790482B18D}"/>
              </c:ext>
            </c:extLst>
          </c:dPt>
          <c:dPt>
            <c:idx val="33"/>
            <c:bubble3D val="0"/>
            <c:spPr>
              <a:ln w="25400">
                <a:solidFill>
                  <a:srgbClr val="C0C0C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B-F94B-5E4D-9251-98790482B18D}"/>
              </c:ext>
            </c:extLst>
          </c:dPt>
          <c:dPt>
            <c:idx val="34"/>
            <c:bubble3D val="0"/>
            <c:spPr>
              <a:ln w="25400">
                <a:solidFill>
                  <a:srgbClr val="C0C0C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D-F94B-5E4D-9251-98790482B18D}"/>
              </c:ext>
            </c:extLst>
          </c:dPt>
          <c:dPt>
            <c:idx val="35"/>
            <c:bubble3D val="0"/>
            <c:spPr>
              <a:ln w="25400">
                <a:solidFill>
                  <a:srgbClr val="C0C0C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F-F94B-5E4D-9251-98790482B18D}"/>
              </c:ext>
            </c:extLst>
          </c:dPt>
          <c:dPt>
            <c:idx val="36"/>
            <c:bubble3D val="0"/>
            <c:spPr>
              <a:ln w="25400">
                <a:solidFill>
                  <a:srgbClr val="C0C0C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11-F94B-5E4D-9251-98790482B18D}"/>
              </c:ext>
            </c:extLst>
          </c:dPt>
          <c:dPt>
            <c:idx val="37"/>
            <c:bubble3D val="0"/>
            <c:spPr>
              <a:ln w="25400">
                <a:solidFill>
                  <a:srgbClr val="C0C0C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13-F94B-5E4D-9251-98790482B18D}"/>
              </c:ext>
            </c:extLst>
          </c:dPt>
          <c:dPt>
            <c:idx val="38"/>
            <c:bubble3D val="0"/>
            <c:spPr>
              <a:ln w="25400">
                <a:solidFill>
                  <a:srgbClr val="C0C0C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15-F94B-5E4D-9251-98790482B18D}"/>
              </c:ext>
            </c:extLst>
          </c:dPt>
          <c:dPt>
            <c:idx val="39"/>
            <c:bubble3D val="0"/>
            <c:spPr>
              <a:ln w="25400">
                <a:solidFill>
                  <a:srgbClr val="C0C0C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17-F94B-5E4D-9251-98790482B18D}"/>
              </c:ext>
            </c:extLst>
          </c:dPt>
          <c:dPt>
            <c:idx val="40"/>
            <c:bubble3D val="0"/>
            <c:spPr>
              <a:ln w="25400">
                <a:solidFill>
                  <a:srgbClr val="C0C0C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19-F94B-5E4D-9251-98790482B18D}"/>
              </c:ext>
            </c:extLst>
          </c:dPt>
          <c:cat>
            <c:numRef>
              <c:f>'Infrastructure backlog case'!$B$4:$B$44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cat>
          <c:val>
            <c:numRef>
              <c:f>'Infrastructure backlog case'!$F$4:$F$44</c:f>
              <c:numCache>
                <c:formatCode>General</c:formatCode>
                <c:ptCount val="41"/>
                <c:pt idx="0">
                  <c:v>105</c:v>
                </c:pt>
                <c:pt idx="1">
                  <c:v>109</c:v>
                </c:pt>
                <c:pt idx="2">
                  <c:v>112</c:v>
                </c:pt>
                <c:pt idx="3">
                  <c:v>119</c:v>
                </c:pt>
                <c:pt idx="4">
                  <c:v>121</c:v>
                </c:pt>
                <c:pt idx="5">
                  <c:v>121</c:v>
                </c:pt>
                <c:pt idx="6">
                  <c:v>121</c:v>
                </c:pt>
                <c:pt idx="7">
                  <c:v>122</c:v>
                </c:pt>
                <c:pt idx="8">
                  <c:v>128</c:v>
                </c:pt>
                <c:pt idx="9">
                  <c:v>133</c:v>
                </c:pt>
                <c:pt idx="10">
                  <c:v>137</c:v>
                </c:pt>
                <c:pt idx="11">
                  <c:v>136</c:v>
                </c:pt>
                <c:pt idx="12">
                  <c:v>140</c:v>
                </c:pt>
                <c:pt idx="13">
                  <c:v>144</c:v>
                </c:pt>
                <c:pt idx="14">
                  <c:v>149</c:v>
                </c:pt>
                <c:pt idx="15">
                  <c:v>156</c:v>
                </c:pt>
                <c:pt idx="16">
                  <c:v>162</c:v>
                </c:pt>
                <c:pt idx="17">
                  <c:v>170</c:v>
                </c:pt>
                <c:pt idx="18">
                  <c:v>181</c:v>
                </c:pt>
                <c:pt idx="19">
                  <c:v>195</c:v>
                </c:pt>
                <c:pt idx="20">
                  <c:v>206</c:v>
                </c:pt>
                <c:pt idx="21">
                  <c:v>215</c:v>
                </c:pt>
                <c:pt idx="22">
                  <c:v>224</c:v>
                </c:pt>
                <c:pt idx="23">
                  <c:v>233</c:v>
                </c:pt>
                <c:pt idx="24">
                  <c:v>240</c:v>
                </c:pt>
                <c:pt idx="25">
                  <c:v>246</c:v>
                </c:pt>
                <c:pt idx="26">
                  <c:v>252</c:v>
                </c:pt>
                <c:pt idx="27">
                  <c:v>260</c:v>
                </c:pt>
                <c:pt idx="28" formatCode="#,##0">
                  <c:v>268.23599999999999</c:v>
                </c:pt>
                <c:pt idx="29" formatCode="#,##0">
                  <c:v>276.70847200000003</c:v>
                </c:pt>
                <c:pt idx="30" formatCode="#,##0">
                  <c:v>285.41788894400003</c:v>
                </c:pt>
                <c:pt idx="31" formatCode="#,##0">
                  <c:v>294.36472472188802</c:v>
                </c:pt>
                <c:pt idx="32" formatCode="#,##0">
                  <c:v>303.54945417133183</c:v>
                </c:pt>
                <c:pt idx="33" formatCode="#,##0">
                  <c:v>312.97255307967453</c:v>
                </c:pt>
                <c:pt idx="34" formatCode="#,##0">
                  <c:v>322.63449818583388</c:v>
                </c:pt>
                <c:pt idx="35" formatCode="#,##0">
                  <c:v>332.53576718220557</c:v>
                </c:pt>
                <c:pt idx="36" formatCode="#,##0">
                  <c:v>342.67683871656999</c:v>
                </c:pt>
                <c:pt idx="37" formatCode="#,##0">
                  <c:v>353.05819239400313</c:v>
                </c:pt>
                <c:pt idx="38" formatCode="#,##0">
                  <c:v>363.68030877879113</c:v>
                </c:pt>
                <c:pt idx="39" formatCode="#,##0">
                  <c:v>374.54366939634872</c:v>
                </c:pt>
                <c:pt idx="40" formatCode="#,##0">
                  <c:v>385.64875673514143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94B-5E4D-9251-98790482B18D}"/>
            </c:ext>
          </c:extLst>
        </c:ser>
        <c:ser>
          <c:idx val="1"/>
          <c:order val="1"/>
          <c:tx>
            <c:strRef>
              <c:f>'Infrastructure backlog case'!$J$3</c:f>
              <c:strCache>
                <c:ptCount val="1"/>
                <c:pt idx="0">
                  <c:v>Benchmark waiting list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'Infrastructure backlog case'!$B$4:$B$44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cat>
          <c:val>
            <c:numRef>
              <c:f>'Infrastructure backlog case'!$J$4:$J$44</c:f>
              <c:numCache>
                <c:formatCode>General</c:formatCode>
                <c:ptCount val="41"/>
                <c:pt idx="0">
                  <c:v>110</c:v>
                </c:pt>
                <c:pt idx="1">
                  <c:v>110</c:v>
                </c:pt>
                <c:pt idx="2">
                  <c:v>110</c:v>
                </c:pt>
                <c:pt idx="3">
                  <c:v>110</c:v>
                </c:pt>
                <c:pt idx="4">
                  <c:v>110</c:v>
                </c:pt>
                <c:pt idx="5">
                  <c:v>110</c:v>
                </c:pt>
                <c:pt idx="6">
                  <c:v>110</c:v>
                </c:pt>
                <c:pt idx="7">
                  <c:v>110</c:v>
                </c:pt>
                <c:pt idx="8">
                  <c:v>110</c:v>
                </c:pt>
                <c:pt idx="9">
                  <c:v>110</c:v>
                </c:pt>
                <c:pt idx="10">
                  <c:v>110</c:v>
                </c:pt>
                <c:pt idx="11">
                  <c:v>110</c:v>
                </c:pt>
                <c:pt idx="12">
                  <c:v>110</c:v>
                </c:pt>
                <c:pt idx="13">
                  <c:v>110</c:v>
                </c:pt>
                <c:pt idx="14">
                  <c:v>110</c:v>
                </c:pt>
                <c:pt idx="15">
                  <c:v>110</c:v>
                </c:pt>
                <c:pt idx="16">
                  <c:v>110</c:v>
                </c:pt>
                <c:pt idx="17">
                  <c:v>110</c:v>
                </c:pt>
                <c:pt idx="18">
                  <c:v>110</c:v>
                </c:pt>
                <c:pt idx="19">
                  <c:v>110</c:v>
                </c:pt>
                <c:pt idx="20">
                  <c:v>110</c:v>
                </c:pt>
                <c:pt idx="21">
                  <c:v>110</c:v>
                </c:pt>
                <c:pt idx="22">
                  <c:v>110</c:v>
                </c:pt>
                <c:pt idx="23">
                  <c:v>110</c:v>
                </c:pt>
                <c:pt idx="24">
                  <c:v>110</c:v>
                </c:pt>
                <c:pt idx="25">
                  <c:v>110</c:v>
                </c:pt>
                <c:pt idx="26">
                  <c:v>110</c:v>
                </c:pt>
                <c:pt idx="27">
                  <c:v>110</c:v>
                </c:pt>
                <c:pt idx="28" formatCode="#,##0">
                  <c:v>110</c:v>
                </c:pt>
                <c:pt idx="29" formatCode="#,##0">
                  <c:v>110</c:v>
                </c:pt>
                <c:pt idx="30" formatCode="#,##0">
                  <c:v>110</c:v>
                </c:pt>
                <c:pt idx="31" formatCode="#,##0">
                  <c:v>110</c:v>
                </c:pt>
                <c:pt idx="32" formatCode="#,##0">
                  <c:v>110</c:v>
                </c:pt>
                <c:pt idx="33" formatCode="#,##0">
                  <c:v>110</c:v>
                </c:pt>
                <c:pt idx="34" formatCode="#,##0">
                  <c:v>110</c:v>
                </c:pt>
                <c:pt idx="35" formatCode="#,##0">
                  <c:v>110</c:v>
                </c:pt>
                <c:pt idx="36" formatCode="#,##0">
                  <c:v>110</c:v>
                </c:pt>
                <c:pt idx="37" formatCode="#,##0">
                  <c:v>110</c:v>
                </c:pt>
                <c:pt idx="38" formatCode="#,##0">
                  <c:v>110</c:v>
                </c:pt>
                <c:pt idx="39" formatCode="#,##0">
                  <c:v>110</c:v>
                </c:pt>
                <c:pt idx="40" formatCode="#,##0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4B-5E4D-9251-98790482B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817151"/>
        <c:axId val="1"/>
      </c:lineChart>
      <c:catAx>
        <c:axId val="1618171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cases in the waiting list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81715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32334314375084"/>
          <c:y val="0.91375984251968501"/>
          <c:w val="0.42155292232306574"/>
          <c:h val="6.309200933216685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9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Reducing the waiting list - Number of Facilities required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80583158546246E-2"/>
          <c:y val="0.19023148148148147"/>
          <c:w val="0.77986177492005637"/>
          <c:h val="0.54204469233012542"/>
        </c:manualLayout>
      </c:layout>
      <c:lineChart>
        <c:grouping val="standard"/>
        <c:varyColors val="0"/>
        <c:ser>
          <c:idx val="0"/>
          <c:order val="0"/>
          <c:tx>
            <c:strRef>
              <c:f>'Infrastructure backlog case'!$F$3</c:f>
              <c:strCache>
                <c:ptCount val="1"/>
                <c:pt idx="0">
                  <c:v>Projected waiting list</c:v>
                </c:pt>
              </c:strCache>
            </c:strRef>
          </c:tx>
          <c:spPr>
            <a:ln w="25400">
              <a:solidFill>
                <a:srgbClr val="C0C0C0"/>
              </a:solidFill>
              <a:prstDash val="solid"/>
            </a:ln>
          </c:spPr>
          <c:marker>
            <c:symbol val="none"/>
          </c:marker>
          <c:dPt>
            <c:idx val="30"/>
            <c:bubble3D val="0"/>
            <c:spPr>
              <a:ln w="25400">
                <a:solidFill>
                  <a:srgbClr val="C0C0C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1-9382-DF45-AA3B-4894FA57D050}"/>
              </c:ext>
            </c:extLst>
          </c:dPt>
          <c:dPt>
            <c:idx val="31"/>
            <c:bubble3D val="0"/>
            <c:spPr>
              <a:ln w="25400">
                <a:solidFill>
                  <a:srgbClr val="C0C0C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3-9382-DF45-AA3B-4894FA57D050}"/>
              </c:ext>
            </c:extLst>
          </c:dPt>
          <c:dPt>
            <c:idx val="32"/>
            <c:bubble3D val="0"/>
            <c:spPr>
              <a:ln w="25400">
                <a:solidFill>
                  <a:srgbClr val="C0C0C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9382-DF45-AA3B-4894FA57D050}"/>
              </c:ext>
            </c:extLst>
          </c:dPt>
          <c:dPt>
            <c:idx val="34"/>
            <c:bubble3D val="0"/>
            <c:spPr>
              <a:ln w="25400">
                <a:solidFill>
                  <a:srgbClr val="C0C0C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7-9382-DF45-AA3B-4894FA57D050}"/>
              </c:ext>
            </c:extLst>
          </c:dPt>
          <c:dPt>
            <c:idx val="35"/>
            <c:bubble3D val="0"/>
            <c:spPr>
              <a:ln w="25400">
                <a:solidFill>
                  <a:srgbClr val="C0C0C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9-9382-DF45-AA3B-4894FA57D050}"/>
              </c:ext>
            </c:extLst>
          </c:dPt>
          <c:dPt>
            <c:idx val="36"/>
            <c:bubble3D val="0"/>
            <c:spPr>
              <a:ln w="25400">
                <a:solidFill>
                  <a:srgbClr val="C0C0C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B-9382-DF45-AA3B-4894FA57D050}"/>
              </c:ext>
            </c:extLst>
          </c:dPt>
          <c:dPt>
            <c:idx val="37"/>
            <c:bubble3D val="0"/>
            <c:spPr>
              <a:ln w="25400">
                <a:solidFill>
                  <a:srgbClr val="C0C0C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D-9382-DF45-AA3B-4894FA57D050}"/>
              </c:ext>
            </c:extLst>
          </c:dPt>
          <c:dPt>
            <c:idx val="38"/>
            <c:bubble3D val="0"/>
            <c:spPr>
              <a:ln w="25400">
                <a:solidFill>
                  <a:srgbClr val="C0C0C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F-9382-DF45-AA3B-4894FA57D050}"/>
              </c:ext>
            </c:extLst>
          </c:dPt>
          <c:dPt>
            <c:idx val="39"/>
            <c:bubble3D val="0"/>
            <c:spPr>
              <a:ln w="25400">
                <a:solidFill>
                  <a:srgbClr val="C0C0C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11-9382-DF45-AA3B-4894FA57D050}"/>
              </c:ext>
            </c:extLst>
          </c:dPt>
          <c:dPt>
            <c:idx val="40"/>
            <c:bubble3D val="0"/>
            <c:spPr>
              <a:ln w="25400">
                <a:solidFill>
                  <a:srgbClr val="C0C0C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13-9382-DF45-AA3B-4894FA57D050}"/>
              </c:ext>
            </c:extLst>
          </c:dPt>
          <c:cat>
            <c:numRef>
              <c:f>'Infrastructure backlog case'!$B$4:$B$44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cat>
          <c:val>
            <c:numRef>
              <c:f>'Infrastructure backlog case'!$F$4:$F$44</c:f>
              <c:numCache>
                <c:formatCode>General</c:formatCode>
                <c:ptCount val="41"/>
                <c:pt idx="0">
                  <c:v>105</c:v>
                </c:pt>
                <c:pt idx="1">
                  <c:v>109</c:v>
                </c:pt>
                <c:pt idx="2">
                  <c:v>112</c:v>
                </c:pt>
                <c:pt idx="3">
                  <c:v>119</c:v>
                </c:pt>
                <c:pt idx="4">
                  <c:v>121</c:v>
                </c:pt>
                <c:pt idx="5">
                  <c:v>121</c:v>
                </c:pt>
                <c:pt idx="6">
                  <c:v>121</c:v>
                </c:pt>
                <c:pt idx="7">
                  <c:v>122</c:v>
                </c:pt>
                <c:pt idx="8">
                  <c:v>128</c:v>
                </c:pt>
                <c:pt idx="9">
                  <c:v>133</c:v>
                </c:pt>
                <c:pt idx="10">
                  <c:v>137</c:v>
                </c:pt>
                <c:pt idx="11">
                  <c:v>136</c:v>
                </c:pt>
                <c:pt idx="12">
                  <c:v>140</c:v>
                </c:pt>
                <c:pt idx="13">
                  <c:v>144</c:v>
                </c:pt>
                <c:pt idx="14">
                  <c:v>149</c:v>
                </c:pt>
                <c:pt idx="15">
                  <c:v>156</c:v>
                </c:pt>
                <c:pt idx="16">
                  <c:v>162</c:v>
                </c:pt>
                <c:pt idx="17">
                  <c:v>170</c:v>
                </c:pt>
                <c:pt idx="18">
                  <c:v>181</c:v>
                </c:pt>
                <c:pt idx="19">
                  <c:v>195</c:v>
                </c:pt>
                <c:pt idx="20">
                  <c:v>206</c:v>
                </c:pt>
                <c:pt idx="21">
                  <c:v>215</c:v>
                </c:pt>
                <c:pt idx="22">
                  <c:v>224</c:v>
                </c:pt>
                <c:pt idx="23">
                  <c:v>233</c:v>
                </c:pt>
                <c:pt idx="24">
                  <c:v>240</c:v>
                </c:pt>
                <c:pt idx="25">
                  <c:v>246</c:v>
                </c:pt>
                <c:pt idx="26">
                  <c:v>252</c:v>
                </c:pt>
                <c:pt idx="27">
                  <c:v>260</c:v>
                </c:pt>
                <c:pt idx="28" formatCode="#,##0">
                  <c:v>268.23599999999999</c:v>
                </c:pt>
                <c:pt idx="29" formatCode="#,##0">
                  <c:v>276.70847200000003</c:v>
                </c:pt>
                <c:pt idx="30" formatCode="#,##0">
                  <c:v>285.41788894400003</c:v>
                </c:pt>
                <c:pt idx="31" formatCode="#,##0">
                  <c:v>294.36472472188802</c:v>
                </c:pt>
                <c:pt idx="32" formatCode="#,##0">
                  <c:v>303.54945417133183</c:v>
                </c:pt>
                <c:pt idx="33" formatCode="#,##0">
                  <c:v>312.97255307967453</c:v>
                </c:pt>
                <c:pt idx="34" formatCode="#,##0">
                  <c:v>322.63449818583388</c:v>
                </c:pt>
                <c:pt idx="35" formatCode="#,##0">
                  <c:v>332.53576718220557</c:v>
                </c:pt>
                <c:pt idx="36" formatCode="#,##0">
                  <c:v>342.67683871656999</c:v>
                </c:pt>
                <c:pt idx="37" formatCode="#,##0">
                  <c:v>353.05819239400313</c:v>
                </c:pt>
                <c:pt idx="38" formatCode="#,##0">
                  <c:v>363.68030877879113</c:v>
                </c:pt>
                <c:pt idx="39" formatCode="#,##0">
                  <c:v>374.54366939634872</c:v>
                </c:pt>
                <c:pt idx="40" formatCode="#,##0">
                  <c:v>385.64875673514143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382-DF45-AA3B-4894FA57D050}"/>
            </c:ext>
          </c:extLst>
        </c:ser>
        <c:ser>
          <c:idx val="1"/>
          <c:order val="1"/>
          <c:tx>
            <c:strRef>
              <c:f>'Infrastructure backlog case'!$G$3</c:f>
              <c:strCache>
                <c:ptCount val="1"/>
                <c:pt idx="0">
                  <c:v>One Room</c:v>
                </c:pt>
              </c:strCache>
            </c:strRef>
          </c:tx>
          <c:spPr>
            <a:ln w="12700">
              <a:solidFill>
                <a:srgbClr val="808080"/>
              </a:solidFill>
              <a:prstDash val="lgDash"/>
            </a:ln>
          </c:spPr>
          <c:marker>
            <c:symbol val="none"/>
          </c:marker>
          <c:cat>
            <c:numRef>
              <c:f>'Infrastructure backlog case'!$B$4:$B$44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cat>
          <c:val>
            <c:numRef>
              <c:f>'Infrastructure backlog case'!$G$4:$G$44</c:f>
              <c:numCache>
                <c:formatCode>General</c:formatCode>
                <c:ptCount val="41"/>
                <c:pt idx="29" formatCode="#,##0">
                  <c:v>276.70847200000003</c:v>
                </c:pt>
                <c:pt idx="30" formatCode="#,##0">
                  <c:v>275.41788894400003</c:v>
                </c:pt>
                <c:pt idx="31" formatCode="#,##0">
                  <c:v>274.36472472188802</c:v>
                </c:pt>
                <c:pt idx="32" formatCode="#,##0">
                  <c:v>273.54945417133183</c:v>
                </c:pt>
                <c:pt idx="33" formatCode="#,##0">
                  <c:v>272.97255307967453</c:v>
                </c:pt>
                <c:pt idx="34" formatCode="#,##0">
                  <c:v>272.63449818583388</c:v>
                </c:pt>
                <c:pt idx="35" formatCode="#,##0">
                  <c:v>272.53576718220557</c:v>
                </c:pt>
                <c:pt idx="36" formatCode="#,##0">
                  <c:v>272.67683871656999</c:v>
                </c:pt>
                <c:pt idx="37" formatCode="#,##0">
                  <c:v>273.05819239400313</c:v>
                </c:pt>
                <c:pt idx="38" formatCode="#,##0">
                  <c:v>273.68030877879113</c:v>
                </c:pt>
                <c:pt idx="39" formatCode="#,##0">
                  <c:v>274.54366939634872</c:v>
                </c:pt>
                <c:pt idx="40" formatCode="#,##0">
                  <c:v>275.64875673514143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82-DF45-AA3B-4894FA57D050}"/>
            </c:ext>
          </c:extLst>
        </c:ser>
        <c:ser>
          <c:idx val="2"/>
          <c:order val="2"/>
          <c:tx>
            <c:strRef>
              <c:f>'Infrastructure backlog case'!$H$3</c:f>
              <c:strCache>
                <c:ptCount val="1"/>
                <c:pt idx="0">
                  <c:v>Two Rooms</c:v>
                </c:pt>
              </c:strCache>
            </c:strRef>
          </c:tx>
          <c:spPr>
            <a:ln w="12700">
              <a:solidFill>
                <a:srgbClr val="808080"/>
              </a:solidFill>
              <a:prstDash val="sysDash"/>
            </a:ln>
          </c:spPr>
          <c:marker>
            <c:symbol val="none"/>
          </c:marker>
          <c:cat>
            <c:numRef>
              <c:f>'Infrastructure backlog case'!$B$4:$B$44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cat>
          <c:val>
            <c:numRef>
              <c:f>'Infrastructure backlog case'!$H$4:$H$44</c:f>
              <c:numCache>
                <c:formatCode>General</c:formatCode>
                <c:ptCount val="41"/>
                <c:pt idx="29" formatCode="#,##0">
                  <c:v>276.70847200000003</c:v>
                </c:pt>
                <c:pt idx="30" formatCode="#,##0">
                  <c:v>265.41788894400003</c:v>
                </c:pt>
                <c:pt idx="31" formatCode="#,##0">
                  <c:v>254.36472472188802</c:v>
                </c:pt>
                <c:pt idx="32" formatCode="#,##0">
                  <c:v>243.54945417133183</c:v>
                </c:pt>
                <c:pt idx="33" formatCode="#,##0">
                  <c:v>232.97255307967453</c:v>
                </c:pt>
                <c:pt idx="34" formatCode="#,##0">
                  <c:v>222.63449818583388</c:v>
                </c:pt>
                <c:pt idx="35" formatCode="#,##0">
                  <c:v>212.53576718220557</c:v>
                </c:pt>
                <c:pt idx="36" formatCode="#,##0">
                  <c:v>202.67683871656999</c:v>
                </c:pt>
                <c:pt idx="37" formatCode="#,##0">
                  <c:v>193.05819239400313</c:v>
                </c:pt>
                <c:pt idx="38" formatCode="#,##0">
                  <c:v>183.68030877879113</c:v>
                </c:pt>
                <c:pt idx="39" formatCode="#,##0">
                  <c:v>174.54366939634872</c:v>
                </c:pt>
                <c:pt idx="40" formatCode="#,##0">
                  <c:v>165.64875673514143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82-DF45-AA3B-4894FA57D050}"/>
            </c:ext>
          </c:extLst>
        </c:ser>
        <c:ser>
          <c:idx val="3"/>
          <c:order val="3"/>
          <c:tx>
            <c:strRef>
              <c:f>'Infrastructure backlog case'!$I$3</c:f>
              <c:strCache>
                <c:ptCount val="1"/>
                <c:pt idx="0">
                  <c:v>Three Rooms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numRef>
              <c:f>'Infrastructure backlog case'!$B$4:$B$44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cat>
          <c:val>
            <c:numRef>
              <c:f>'Infrastructure backlog case'!$I$4:$I$44</c:f>
              <c:numCache>
                <c:formatCode>General</c:formatCode>
                <c:ptCount val="41"/>
                <c:pt idx="29" formatCode="#,##0">
                  <c:v>276.70847200000003</c:v>
                </c:pt>
                <c:pt idx="30" formatCode="#,##0">
                  <c:v>255.41788894400003</c:v>
                </c:pt>
                <c:pt idx="31" formatCode="#,##0">
                  <c:v>234.36472472188802</c:v>
                </c:pt>
                <c:pt idx="32" formatCode="#,##0">
                  <c:v>213.54945417133183</c:v>
                </c:pt>
                <c:pt idx="33" formatCode="#,##0">
                  <c:v>192.97255307967453</c:v>
                </c:pt>
                <c:pt idx="34" formatCode="#,##0">
                  <c:v>172.63449818583388</c:v>
                </c:pt>
                <c:pt idx="35" formatCode="#,##0">
                  <c:v>152.53576718220557</c:v>
                </c:pt>
                <c:pt idx="36" formatCode="#,##0">
                  <c:v>132.67683871656999</c:v>
                </c:pt>
                <c:pt idx="37" formatCode="#,##0">
                  <c:v>113.05819239400313</c:v>
                </c:pt>
                <c:pt idx="38" formatCode="#,##0">
                  <c:v>93.680308778791129</c:v>
                </c:pt>
                <c:pt idx="39" formatCode="#,##0">
                  <c:v>74.543669396348719</c:v>
                </c:pt>
                <c:pt idx="40" formatCode="#,##0">
                  <c:v>55.648756735141433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382-DF45-AA3B-4894FA57D050}"/>
            </c:ext>
          </c:extLst>
        </c:ser>
        <c:ser>
          <c:idx val="4"/>
          <c:order val="4"/>
          <c:tx>
            <c:strRef>
              <c:f>'Infrastructure backlog case'!$J$3</c:f>
              <c:strCache>
                <c:ptCount val="1"/>
                <c:pt idx="0">
                  <c:v>Benchmark waiting list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'Infrastructure backlog case'!$B$4:$B$44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cat>
          <c:val>
            <c:numRef>
              <c:f>'Infrastructure backlog case'!$J$4:$J$44</c:f>
              <c:numCache>
                <c:formatCode>General</c:formatCode>
                <c:ptCount val="41"/>
                <c:pt idx="0">
                  <c:v>110</c:v>
                </c:pt>
                <c:pt idx="1">
                  <c:v>110</c:v>
                </c:pt>
                <c:pt idx="2">
                  <c:v>110</c:v>
                </c:pt>
                <c:pt idx="3">
                  <c:v>110</c:v>
                </c:pt>
                <c:pt idx="4">
                  <c:v>110</c:v>
                </c:pt>
                <c:pt idx="5">
                  <c:v>110</c:v>
                </c:pt>
                <c:pt idx="6">
                  <c:v>110</c:v>
                </c:pt>
                <c:pt idx="7">
                  <c:v>110</c:v>
                </c:pt>
                <c:pt idx="8">
                  <c:v>110</c:v>
                </c:pt>
                <c:pt idx="9">
                  <c:v>110</c:v>
                </c:pt>
                <c:pt idx="10">
                  <c:v>110</c:v>
                </c:pt>
                <c:pt idx="11">
                  <c:v>110</c:v>
                </c:pt>
                <c:pt idx="12">
                  <c:v>110</c:v>
                </c:pt>
                <c:pt idx="13">
                  <c:v>110</c:v>
                </c:pt>
                <c:pt idx="14">
                  <c:v>110</c:v>
                </c:pt>
                <c:pt idx="15">
                  <c:v>110</c:v>
                </c:pt>
                <c:pt idx="16">
                  <c:v>110</c:v>
                </c:pt>
                <c:pt idx="17">
                  <c:v>110</c:v>
                </c:pt>
                <c:pt idx="18">
                  <c:v>110</c:v>
                </c:pt>
                <c:pt idx="19">
                  <c:v>110</c:v>
                </c:pt>
                <c:pt idx="20">
                  <c:v>110</c:v>
                </c:pt>
                <c:pt idx="21">
                  <c:v>110</c:v>
                </c:pt>
                <c:pt idx="22">
                  <c:v>110</c:v>
                </c:pt>
                <c:pt idx="23">
                  <c:v>110</c:v>
                </c:pt>
                <c:pt idx="24">
                  <c:v>110</c:v>
                </c:pt>
                <c:pt idx="25">
                  <c:v>110</c:v>
                </c:pt>
                <c:pt idx="26">
                  <c:v>110</c:v>
                </c:pt>
                <c:pt idx="27">
                  <c:v>110</c:v>
                </c:pt>
                <c:pt idx="28" formatCode="#,##0">
                  <c:v>110</c:v>
                </c:pt>
                <c:pt idx="29" formatCode="#,##0">
                  <c:v>110</c:v>
                </c:pt>
                <c:pt idx="30" formatCode="#,##0">
                  <c:v>110</c:v>
                </c:pt>
                <c:pt idx="31" formatCode="#,##0">
                  <c:v>110</c:v>
                </c:pt>
                <c:pt idx="32" formatCode="#,##0">
                  <c:v>110</c:v>
                </c:pt>
                <c:pt idx="33" formatCode="#,##0">
                  <c:v>110</c:v>
                </c:pt>
                <c:pt idx="34" formatCode="#,##0">
                  <c:v>110</c:v>
                </c:pt>
                <c:pt idx="35" formatCode="#,##0">
                  <c:v>110</c:v>
                </c:pt>
                <c:pt idx="36" formatCode="#,##0">
                  <c:v>110</c:v>
                </c:pt>
                <c:pt idx="37" formatCode="#,##0">
                  <c:v>110</c:v>
                </c:pt>
                <c:pt idx="38" formatCode="#,##0">
                  <c:v>110</c:v>
                </c:pt>
                <c:pt idx="39" formatCode="#,##0">
                  <c:v>110</c:v>
                </c:pt>
                <c:pt idx="40" formatCode="#,##0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82-DF45-AA3B-4894FA57D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840767"/>
        <c:axId val="1"/>
      </c:lineChart>
      <c:catAx>
        <c:axId val="161840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cases in the waiting list</a:t>
                </a:r>
              </a:p>
            </c:rich>
          </c:tx>
          <c:layout>
            <c:manualLayout>
              <c:xMode val="edge"/>
              <c:yMode val="edge"/>
              <c:x val="2.1081292797233964E-2"/>
              <c:y val="0.168750000000000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840767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69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200" b="0">
                <a:latin typeface="Arial" panose="020B0604020202020204" pitchFamily="34" charset="0"/>
                <a:cs typeface="Arial" panose="020B0604020202020204" pitchFamily="34" charset="0"/>
              </a:rPr>
              <a:t>Public</a:t>
            </a:r>
            <a:r>
              <a:rPr lang="en-GB" sz="1200" b="0" baseline="0">
                <a:latin typeface="Arial" panose="020B0604020202020204" pitchFamily="34" charset="0"/>
                <a:cs typeface="Arial" panose="020B0604020202020204" pitchFamily="34" charset="0"/>
              </a:rPr>
              <a:t> hospital expenditure per capita (real terms - 2007-08 dollars)</a:t>
            </a:r>
            <a:endParaRPr lang="en-GB" sz="1200" b="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'Bar charts'!$A$4</c:f>
              <c:strCache>
                <c:ptCount val="1"/>
                <c:pt idx="0">
                  <c:v>2003-04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4000"/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4000"/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'Bar charts'!$B$3:$I$3</c:f>
              <c:strCache>
                <c:ptCount val="8"/>
                <c:pt idx="0">
                  <c:v>Qld</c:v>
                </c:pt>
                <c:pt idx="1">
                  <c:v>Tas</c:v>
                </c:pt>
                <c:pt idx="2">
                  <c:v>WA</c:v>
                </c:pt>
                <c:pt idx="3">
                  <c:v>NSW</c:v>
                </c:pt>
                <c:pt idx="4">
                  <c:v>Vic</c:v>
                </c:pt>
                <c:pt idx="5">
                  <c:v>SA</c:v>
                </c:pt>
                <c:pt idx="6">
                  <c:v>NT</c:v>
                </c:pt>
                <c:pt idx="7">
                  <c:v>Aust</c:v>
                </c:pt>
              </c:strCache>
            </c:strRef>
          </c:cat>
          <c:val>
            <c:numRef>
              <c:f>'Bar charts'!$B$4:$I$4</c:f>
              <c:numCache>
                <c:formatCode>#,##0</c:formatCode>
                <c:ptCount val="8"/>
                <c:pt idx="0">
                  <c:v>903.9</c:v>
                </c:pt>
                <c:pt idx="1">
                  <c:v>971.9</c:v>
                </c:pt>
                <c:pt idx="2">
                  <c:v>1084.4000000000001</c:v>
                </c:pt>
                <c:pt idx="3">
                  <c:v>1260.5</c:v>
                </c:pt>
                <c:pt idx="4">
                  <c:v>1261.8</c:v>
                </c:pt>
                <c:pt idx="5">
                  <c:v>1177.0999999999999</c:v>
                </c:pt>
                <c:pt idx="6">
                  <c:v>1407</c:v>
                </c:pt>
                <c:pt idx="7">
                  <c:v>1162.5999999999999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1-8D46-A29A-5C9DC5406B0B}"/>
            </c:ext>
          </c:extLst>
        </c:ser>
        <c:ser>
          <c:idx val="1"/>
          <c:order val="1"/>
          <c:tx>
            <c:strRef>
              <c:f>'Bar charts'!$A$5</c:f>
              <c:strCache>
                <c:ptCount val="1"/>
                <c:pt idx="0">
                  <c:v>2004-05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77000"/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77000"/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'Bar charts'!$B$3:$I$3</c:f>
              <c:strCache>
                <c:ptCount val="8"/>
                <c:pt idx="0">
                  <c:v>Qld</c:v>
                </c:pt>
                <c:pt idx="1">
                  <c:v>Tas</c:v>
                </c:pt>
                <c:pt idx="2">
                  <c:v>WA</c:v>
                </c:pt>
                <c:pt idx="3">
                  <c:v>NSW</c:v>
                </c:pt>
                <c:pt idx="4">
                  <c:v>Vic</c:v>
                </c:pt>
                <c:pt idx="5">
                  <c:v>SA</c:v>
                </c:pt>
                <c:pt idx="6">
                  <c:v>NT</c:v>
                </c:pt>
                <c:pt idx="7">
                  <c:v>Aust</c:v>
                </c:pt>
              </c:strCache>
            </c:strRef>
          </c:cat>
          <c:val>
            <c:numRef>
              <c:f>'Bar charts'!$B$5:$I$5</c:f>
              <c:numCache>
                <c:formatCode>#,##0</c:formatCode>
                <c:ptCount val="8"/>
                <c:pt idx="0">
                  <c:v>931</c:v>
                </c:pt>
                <c:pt idx="1">
                  <c:v>1063.4000000000001</c:v>
                </c:pt>
                <c:pt idx="2">
                  <c:v>1132.2</c:v>
                </c:pt>
                <c:pt idx="3">
                  <c:v>1308.7</c:v>
                </c:pt>
                <c:pt idx="4">
                  <c:v>1292.3</c:v>
                </c:pt>
                <c:pt idx="5">
                  <c:v>1233.8</c:v>
                </c:pt>
                <c:pt idx="6">
                  <c:v>1555.1</c:v>
                </c:pt>
                <c:pt idx="7">
                  <c:v>1204.7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51-8D46-A29A-5C9DC5406B0B}"/>
            </c:ext>
          </c:extLst>
        </c:ser>
        <c:ser>
          <c:idx val="2"/>
          <c:order val="2"/>
          <c:tx>
            <c:strRef>
              <c:f>'Bar charts'!$A$6</c:f>
              <c:strCache>
                <c:ptCount val="1"/>
                <c:pt idx="0">
                  <c:v>2005-06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'Bar charts'!$B$3:$I$3</c:f>
              <c:strCache>
                <c:ptCount val="8"/>
                <c:pt idx="0">
                  <c:v>Qld</c:v>
                </c:pt>
                <c:pt idx="1">
                  <c:v>Tas</c:v>
                </c:pt>
                <c:pt idx="2">
                  <c:v>WA</c:v>
                </c:pt>
                <c:pt idx="3">
                  <c:v>NSW</c:v>
                </c:pt>
                <c:pt idx="4">
                  <c:v>Vic</c:v>
                </c:pt>
                <c:pt idx="5">
                  <c:v>SA</c:v>
                </c:pt>
                <c:pt idx="6">
                  <c:v>NT</c:v>
                </c:pt>
                <c:pt idx="7">
                  <c:v>Aust</c:v>
                </c:pt>
              </c:strCache>
            </c:strRef>
          </c:cat>
          <c:val>
            <c:numRef>
              <c:f>'Bar charts'!$B$6:$I$6</c:f>
              <c:numCache>
                <c:formatCode>#,##0</c:formatCode>
                <c:ptCount val="8"/>
                <c:pt idx="0">
                  <c:v>1018.4</c:v>
                </c:pt>
                <c:pt idx="1">
                  <c:v>1216.5999999999999</c:v>
                </c:pt>
                <c:pt idx="2">
                  <c:v>1151.8</c:v>
                </c:pt>
                <c:pt idx="3">
                  <c:v>1359.2</c:v>
                </c:pt>
                <c:pt idx="4">
                  <c:v>1317</c:v>
                </c:pt>
                <c:pt idx="5">
                  <c:v>1285.5</c:v>
                </c:pt>
                <c:pt idx="6">
                  <c:v>1700.8</c:v>
                </c:pt>
                <c:pt idx="7">
                  <c:v>1255.5999999999999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51-8D46-A29A-5C9DC5406B0B}"/>
            </c:ext>
          </c:extLst>
        </c:ser>
        <c:ser>
          <c:idx val="3"/>
          <c:order val="3"/>
          <c:tx>
            <c:strRef>
              <c:f>'Bar charts'!$A$7</c:f>
              <c:strCache>
                <c:ptCount val="1"/>
                <c:pt idx="0">
                  <c:v>2006-07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76000"/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shade val="76000"/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'Bar charts'!$B$3:$I$3</c:f>
              <c:strCache>
                <c:ptCount val="8"/>
                <c:pt idx="0">
                  <c:v>Qld</c:v>
                </c:pt>
                <c:pt idx="1">
                  <c:v>Tas</c:v>
                </c:pt>
                <c:pt idx="2">
                  <c:v>WA</c:v>
                </c:pt>
                <c:pt idx="3">
                  <c:v>NSW</c:v>
                </c:pt>
                <c:pt idx="4">
                  <c:v>Vic</c:v>
                </c:pt>
                <c:pt idx="5">
                  <c:v>SA</c:v>
                </c:pt>
                <c:pt idx="6">
                  <c:v>NT</c:v>
                </c:pt>
                <c:pt idx="7">
                  <c:v>Aust</c:v>
                </c:pt>
              </c:strCache>
            </c:strRef>
          </c:cat>
          <c:val>
            <c:numRef>
              <c:f>'Bar charts'!$B$7:$I$7</c:f>
              <c:numCache>
                <c:formatCode>#,##0</c:formatCode>
                <c:ptCount val="8"/>
                <c:pt idx="0">
                  <c:v>1112.4000000000001</c:v>
                </c:pt>
                <c:pt idx="1">
                  <c:v>1276.3</c:v>
                </c:pt>
                <c:pt idx="2">
                  <c:v>1281.5999999999999</c:v>
                </c:pt>
                <c:pt idx="3">
                  <c:v>1378.7</c:v>
                </c:pt>
                <c:pt idx="4">
                  <c:v>1346.4</c:v>
                </c:pt>
                <c:pt idx="5">
                  <c:v>1302.3</c:v>
                </c:pt>
                <c:pt idx="6">
                  <c:v>1770.7</c:v>
                </c:pt>
                <c:pt idx="7">
                  <c:v>1304.7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51-8D46-A29A-5C9DC5406B0B}"/>
            </c:ext>
          </c:extLst>
        </c:ser>
        <c:ser>
          <c:idx val="4"/>
          <c:order val="4"/>
          <c:tx>
            <c:strRef>
              <c:f>'Bar charts'!$A$8</c:f>
              <c:strCache>
                <c:ptCount val="1"/>
                <c:pt idx="0">
                  <c:v>2007-08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3000"/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shade val="53000"/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'Bar charts'!$B$3:$I$3</c:f>
              <c:strCache>
                <c:ptCount val="8"/>
                <c:pt idx="0">
                  <c:v>Qld</c:v>
                </c:pt>
                <c:pt idx="1">
                  <c:v>Tas</c:v>
                </c:pt>
                <c:pt idx="2">
                  <c:v>WA</c:v>
                </c:pt>
                <c:pt idx="3">
                  <c:v>NSW</c:v>
                </c:pt>
                <c:pt idx="4">
                  <c:v>Vic</c:v>
                </c:pt>
                <c:pt idx="5">
                  <c:v>SA</c:v>
                </c:pt>
                <c:pt idx="6">
                  <c:v>NT</c:v>
                </c:pt>
                <c:pt idx="7">
                  <c:v>Aust</c:v>
                </c:pt>
              </c:strCache>
            </c:strRef>
          </c:cat>
          <c:val>
            <c:numRef>
              <c:f>'Bar charts'!$B$8:$I$8</c:f>
              <c:numCache>
                <c:formatCode>#,##0</c:formatCode>
                <c:ptCount val="8"/>
                <c:pt idx="0">
                  <c:v>1216.5999999999999</c:v>
                </c:pt>
                <c:pt idx="1">
                  <c:v>1264.7</c:v>
                </c:pt>
                <c:pt idx="2">
                  <c:v>1357.4</c:v>
                </c:pt>
                <c:pt idx="3">
                  <c:v>1384.9</c:v>
                </c:pt>
                <c:pt idx="4">
                  <c:v>1395.2</c:v>
                </c:pt>
                <c:pt idx="5">
                  <c:v>1461.4</c:v>
                </c:pt>
                <c:pt idx="6">
                  <c:v>1776.5</c:v>
                </c:pt>
                <c:pt idx="7">
                  <c:v>1360.2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51-8D46-A29A-5C9DC5406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50"/>
        <c:axId val="728391072"/>
        <c:axId val="728393824"/>
      </c:barChart>
      <c:catAx>
        <c:axId val="728391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393824"/>
        <c:crosses val="autoZero"/>
        <c:auto val="1"/>
        <c:lblAlgn val="ctr"/>
        <c:lblOffset val="100"/>
        <c:noMultiLvlLbl val="0"/>
      </c:catAx>
      <c:valAx>
        <c:axId val="72839382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3910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'Bar charts'!$B$3</c:f>
              <c:strCache>
                <c:ptCount val="1"/>
                <c:pt idx="0">
                  <c:v>Qld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'Bar charts'!$A$4:$A$8</c:f>
              <c:strCache>
                <c:ptCount val="5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</c:strCache>
            </c:strRef>
          </c:cat>
          <c:val>
            <c:numRef>
              <c:f>'Bar charts'!$B$4:$B$8</c:f>
              <c:numCache>
                <c:formatCode>#,##0</c:formatCode>
                <c:ptCount val="5"/>
                <c:pt idx="0">
                  <c:v>903.9</c:v>
                </c:pt>
                <c:pt idx="1">
                  <c:v>931</c:v>
                </c:pt>
                <c:pt idx="2">
                  <c:v>1018.4</c:v>
                </c:pt>
                <c:pt idx="3">
                  <c:v>1112.4000000000001</c:v>
                </c:pt>
                <c:pt idx="4">
                  <c:v>1216.5999999999999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9-E24F-9FBB-4DA4D56FB6E6}"/>
            </c:ext>
          </c:extLst>
        </c:ser>
        <c:ser>
          <c:idx val="1"/>
          <c:order val="1"/>
          <c:tx>
            <c:strRef>
              <c:f>'Bar charts'!$C$3</c:f>
              <c:strCache>
                <c:ptCount val="1"/>
                <c:pt idx="0">
                  <c:v>Tas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'Bar charts'!$A$4:$A$8</c:f>
              <c:strCache>
                <c:ptCount val="5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</c:strCache>
            </c:strRef>
          </c:cat>
          <c:val>
            <c:numRef>
              <c:f>'Bar charts'!$C$4:$C$8</c:f>
              <c:numCache>
                <c:formatCode>#,##0</c:formatCode>
                <c:ptCount val="5"/>
                <c:pt idx="0">
                  <c:v>971.9</c:v>
                </c:pt>
                <c:pt idx="1">
                  <c:v>1063.4000000000001</c:v>
                </c:pt>
                <c:pt idx="2">
                  <c:v>1216.5999999999999</c:v>
                </c:pt>
                <c:pt idx="3">
                  <c:v>1276.3</c:v>
                </c:pt>
                <c:pt idx="4">
                  <c:v>1264.7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9-E24F-9FBB-4DA4D56FB6E6}"/>
            </c:ext>
          </c:extLst>
        </c:ser>
        <c:ser>
          <c:idx val="2"/>
          <c:order val="2"/>
          <c:tx>
            <c:strRef>
              <c:f>'Bar charts'!$D$3</c:f>
              <c:strCache>
                <c:ptCount val="1"/>
                <c:pt idx="0">
                  <c:v>WA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'Bar charts'!$A$4:$A$8</c:f>
              <c:strCache>
                <c:ptCount val="5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</c:strCache>
            </c:strRef>
          </c:cat>
          <c:val>
            <c:numRef>
              <c:f>'Bar charts'!$D$4:$D$8</c:f>
              <c:numCache>
                <c:formatCode>#,##0</c:formatCode>
                <c:ptCount val="5"/>
                <c:pt idx="0">
                  <c:v>1084.4000000000001</c:v>
                </c:pt>
                <c:pt idx="1">
                  <c:v>1132.2</c:v>
                </c:pt>
                <c:pt idx="2">
                  <c:v>1151.8</c:v>
                </c:pt>
                <c:pt idx="3">
                  <c:v>1281.5999999999999</c:v>
                </c:pt>
                <c:pt idx="4">
                  <c:v>1357.4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09-E24F-9FBB-4DA4D56FB6E6}"/>
            </c:ext>
          </c:extLst>
        </c:ser>
        <c:ser>
          <c:idx val="3"/>
          <c:order val="3"/>
          <c:tx>
            <c:strRef>
              <c:f>'Bar charts'!$E$3</c:f>
              <c:strCache>
                <c:ptCount val="1"/>
                <c:pt idx="0">
                  <c:v>NSW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'Bar charts'!$A$4:$A$8</c:f>
              <c:strCache>
                <c:ptCount val="5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</c:strCache>
            </c:strRef>
          </c:cat>
          <c:val>
            <c:numRef>
              <c:f>'Bar charts'!$E$4:$E$8</c:f>
              <c:numCache>
                <c:formatCode>#,##0</c:formatCode>
                <c:ptCount val="5"/>
                <c:pt idx="0">
                  <c:v>1260.5</c:v>
                </c:pt>
                <c:pt idx="1">
                  <c:v>1308.7</c:v>
                </c:pt>
                <c:pt idx="2">
                  <c:v>1359.2</c:v>
                </c:pt>
                <c:pt idx="3">
                  <c:v>1378.7</c:v>
                </c:pt>
                <c:pt idx="4">
                  <c:v>1384.9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09-E24F-9FBB-4DA4D56FB6E6}"/>
            </c:ext>
          </c:extLst>
        </c:ser>
        <c:ser>
          <c:idx val="4"/>
          <c:order val="4"/>
          <c:tx>
            <c:strRef>
              <c:f>'Bar charts'!$F$3</c:f>
              <c:strCache>
                <c:ptCount val="1"/>
                <c:pt idx="0">
                  <c:v>Vic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'Bar charts'!$A$4:$A$8</c:f>
              <c:strCache>
                <c:ptCount val="5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</c:strCache>
            </c:strRef>
          </c:cat>
          <c:val>
            <c:numRef>
              <c:f>'Bar charts'!$F$4:$F$8</c:f>
              <c:numCache>
                <c:formatCode>#,##0</c:formatCode>
                <c:ptCount val="5"/>
                <c:pt idx="0">
                  <c:v>1261.8</c:v>
                </c:pt>
                <c:pt idx="1">
                  <c:v>1292.3</c:v>
                </c:pt>
                <c:pt idx="2">
                  <c:v>1317</c:v>
                </c:pt>
                <c:pt idx="3">
                  <c:v>1346.4</c:v>
                </c:pt>
                <c:pt idx="4">
                  <c:v>1395.2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09-E24F-9FBB-4DA4D56FB6E6}"/>
            </c:ext>
          </c:extLst>
        </c:ser>
        <c:ser>
          <c:idx val="5"/>
          <c:order val="5"/>
          <c:tx>
            <c:strRef>
              <c:f>'Bar charts'!$G$3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'Bar charts'!$A$4:$A$8</c:f>
              <c:strCache>
                <c:ptCount val="5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</c:strCache>
            </c:strRef>
          </c:cat>
          <c:val>
            <c:numRef>
              <c:f>'Bar charts'!$G$4:$G$8</c:f>
              <c:numCache>
                <c:formatCode>#,##0</c:formatCode>
                <c:ptCount val="5"/>
                <c:pt idx="0">
                  <c:v>1177.0999999999999</c:v>
                </c:pt>
                <c:pt idx="1">
                  <c:v>1233.8</c:v>
                </c:pt>
                <c:pt idx="2">
                  <c:v>1285.5</c:v>
                </c:pt>
                <c:pt idx="3">
                  <c:v>1302.3</c:v>
                </c:pt>
                <c:pt idx="4">
                  <c:v>1461.4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09-E24F-9FBB-4DA4D56FB6E6}"/>
            </c:ext>
          </c:extLst>
        </c:ser>
        <c:ser>
          <c:idx val="6"/>
          <c:order val="6"/>
          <c:tx>
            <c:strRef>
              <c:f>'Bar charts'!$H$3</c:f>
              <c:strCache>
                <c:ptCount val="1"/>
                <c:pt idx="0">
                  <c:v>NT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'Bar charts'!$A$4:$A$8</c:f>
              <c:strCache>
                <c:ptCount val="5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</c:strCache>
            </c:strRef>
          </c:cat>
          <c:val>
            <c:numRef>
              <c:f>'Bar charts'!$H$4:$H$8</c:f>
              <c:numCache>
                <c:formatCode>#,##0</c:formatCode>
                <c:ptCount val="5"/>
                <c:pt idx="0">
                  <c:v>1407</c:v>
                </c:pt>
                <c:pt idx="1">
                  <c:v>1555.1</c:v>
                </c:pt>
                <c:pt idx="2">
                  <c:v>1700.8</c:v>
                </c:pt>
                <c:pt idx="3">
                  <c:v>1770.7</c:v>
                </c:pt>
                <c:pt idx="4">
                  <c:v>1776.5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C09-E24F-9FBB-4DA4D56FB6E6}"/>
            </c:ext>
          </c:extLst>
        </c:ser>
        <c:ser>
          <c:idx val="7"/>
          <c:order val="7"/>
          <c:tx>
            <c:strRef>
              <c:f>'Bar charts'!$I$3</c:f>
              <c:strCache>
                <c:ptCount val="1"/>
                <c:pt idx="0">
                  <c:v>Aust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'Bar charts'!$A$4:$A$8</c:f>
              <c:strCache>
                <c:ptCount val="5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</c:strCache>
            </c:strRef>
          </c:cat>
          <c:val>
            <c:numRef>
              <c:f>'Bar charts'!$I$4:$I$8</c:f>
              <c:numCache>
                <c:formatCode>#,##0</c:formatCode>
                <c:ptCount val="5"/>
                <c:pt idx="0">
                  <c:v>1162.5999999999999</c:v>
                </c:pt>
                <c:pt idx="1">
                  <c:v>1204.7</c:v>
                </c:pt>
                <c:pt idx="2">
                  <c:v>1255.5999999999999</c:v>
                </c:pt>
                <c:pt idx="3">
                  <c:v>1304.7</c:v>
                </c:pt>
                <c:pt idx="4">
                  <c:v>1360.2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09-E24F-9FBB-4DA4D56FB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5499072"/>
        <c:axId val="184950496"/>
      </c:barChart>
      <c:catAx>
        <c:axId val="18549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950496"/>
        <c:crosses val="autoZero"/>
        <c:auto val="1"/>
        <c:lblAlgn val="ctr"/>
        <c:lblOffset val="100"/>
        <c:noMultiLvlLbl val="0"/>
      </c:catAx>
      <c:valAx>
        <c:axId val="184950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49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2018 International</a:t>
            </a:r>
            <a:r>
              <a:rPr lang="en-GB" baseline="0"/>
              <a:t> Student enrolments for Australian universities - top ten countries only 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770-ED44-89CE-B16E7200B8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3770-ED44-89CE-B16E7200B8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770-ED44-89CE-B16E7200B8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3770-ED44-89CE-B16E7200B8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770-ED44-89CE-B16E7200B86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3770-ED44-89CE-B16E7200B86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770-ED44-89CE-B16E7200B86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3770-ED44-89CE-B16E7200B86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770-ED44-89CE-B16E7200B86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3770-ED44-89CE-B16E7200B86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770-ED44-89CE-B16E7200B86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770-ED44-89CE-B16E7200B865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770-ED44-89CE-B16E7200B865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770-ED44-89CE-B16E7200B865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770-ED44-89CE-B16E7200B865}"/>
                </c:ext>
              </c:extLst>
            </c:dLbl>
            <c:dLbl>
              <c:idx val="5"/>
              <c:layout>
                <c:manualLayout>
                  <c:x val="-6.0553633217993098E-2"/>
                  <c:y val="-5.347593582887749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70-ED44-89CE-B16E7200B865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770-ED44-89CE-B16E7200B865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3770-ED44-89CE-B16E7200B865}"/>
                </c:ext>
              </c:extLst>
            </c:dLbl>
            <c:dLbl>
              <c:idx val="8"/>
              <c:layout>
                <c:manualLayout>
                  <c:x val="-0.11245674740484431"/>
                  <c:y val="-1.87165775401069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70-ED44-89CE-B16E7200B865}"/>
                </c:ext>
              </c:extLst>
            </c:dLbl>
            <c:dLbl>
              <c:idx val="9"/>
              <c:layout>
                <c:manualLayout>
                  <c:x val="3.4602076124567475E-3"/>
                  <c:y val="-4.01069518716577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70-ED44-89CE-B16E7200B8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'Pie Chart'!$B$3:$B$12</c:f>
              <c:strCache>
                <c:ptCount val="10"/>
                <c:pt idx="0">
                  <c:v>China</c:v>
                </c:pt>
                <c:pt idx="1">
                  <c:v>India</c:v>
                </c:pt>
                <c:pt idx="2">
                  <c:v>Nepal</c:v>
                </c:pt>
                <c:pt idx="3">
                  <c:v>Vietnam</c:v>
                </c:pt>
                <c:pt idx="4">
                  <c:v>Malaysia</c:v>
                </c:pt>
                <c:pt idx="5">
                  <c:v>Pakistan</c:v>
                </c:pt>
                <c:pt idx="6">
                  <c:v>Indonesia</c:v>
                </c:pt>
                <c:pt idx="7">
                  <c:v>Sri Lanka</c:v>
                </c:pt>
                <c:pt idx="8">
                  <c:v>Singapore</c:v>
                </c:pt>
                <c:pt idx="9">
                  <c:v>Bangladesh</c:v>
                </c:pt>
              </c:strCache>
            </c:strRef>
          </c:cat>
          <c:val>
            <c:numRef>
              <c:f>'Pie Chart'!$C$3:$C$12</c:f>
              <c:numCache>
                <c:formatCode>0.0%</c:formatCode>
                <c:ptCount val="10"/>
                <c:pt idx="0">
                  <c:v>0.46832889683058698</c:v>
                </c:pt>
                <c:pt idx="1">
                  <c:v>0.22007816841517069</c:v>
                </c:pt>
                <c:pt idx="2">
                  <c:v>8.634754549334217E-2</c:v>
                </c:pt>
                <c:pt idx="3">
                  <c:v>4.819976236310549E-2</c:v>
                </c:pt>
                <c:pt idx="4">
                  <c:v>4.2931223461577427E-2</c:v>
                </c:pt>
                <c:pt idx="5">
                  <c:v>3.4914816077026282E-2</c:v>
                </c:pt>
                <c:pt idx="6">
                  <c:v>3.034629283374321E-2</c:v>
                </c:pt>
                <c:pt idx="7">
                  <c:v>2.824624585900825E-2</c:v>
                </c:pt>
                <c:pt idx="8">
                  <c:v>2.2483397654947546E-2</c:v>
                </c:pt>
                <c:pt idx="9">
                  <c:v>1.8123651011491923E-2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70-ED44-89CE-B16E7200B86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333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400" baseline="0">
                <a:latin typeface="Arial" panose="020B0604020202020204" pitchFamily="34" charset="0"/>
                <a:cs typeface="Arial" panose="020B0604020202020204" pitchFamily="34" charset="0"/>
              </a:rPr>
              <a:t>Business Case - Cost Estimates by Stage</a:t>
            </a:r>
            <a:endParaRPr lang="en-AU" sz="14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422368630393706E-2"/>
          <c:y val="0.11273227261495"/>
          <c:w val="0.83720084859858901"/>
          <c:h val="0.68584874057594403"/>
        </c:manualLayout>
      </c:layout>
      <c:barChart>
        <c:barDir val="col"/>
        <c:grouping val="stacked"/>
        <c:varyColors val="0"/>
        <c:ser>
          <c:idx val="1"/>
          <c:order val="0"/>
          <c:spPr>
            <a:noFill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A56-804D-98D9-243FF8854DE2}"/>
              </c:ext>
            </c:extLst>
          </c:dPt>
          <c:dPt>
            <c:idx val="7"/>
            <c:invertIfNegative val="0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3-6A56-804D-98D9-243FF8854DE2}"/>
              </c:ext>
            </c:extLst>
          </c:dPt>
          <c:dLbls>
            <c:dLbl>
              <c:idx val="7"/>
              <c:layout>
                <c:manualLayout>
                  <c:x val="0"/>
                  <c:y val="-0.13114754098360701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$126.5k</a:t>
                    </a:r>
                    <a:endParaRPr lang="en-US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numFmt formatCode="#,##0.0" sourceLinked="0"/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A56-804D-98D9-243FF8854DE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8"/>
              <c:pt idx="0">
                <c:v>Total</c:v>
              </c:pt>
              <c:pt idx="1">
                <c:v>Stage 1</c:v>
              </c:pt>
              <c:pt idx="2">
                <c:v>Stage 2</c:v>
              </c:pt>
              <c:pt idx="3">
                <c:v>Stage 3</c:v>
              </c:pt>
              <c:pt idx="4">
                <c:v>Stage 4</c:v>
              </c:pt>
              <c:pt idx="5">
                <c:v>Stage 5</c:v>
              </c:pt>
              <c:pt idx="6">
                <c:v>Stage 6</c:v>
              </c:pt>
              <c:pt idx="7">
                <c:v>Operations</c:v>
              </c:pt>
            </c:strLit>
          </c:cat>
          <c:val>
            <c:numLit>
              <c:formatCode>General</c:formatCode>
              <c:ptCount val="8"/>
              <c:pt idx="0">
                <c:v>126.483</c:v>
              </c:pt>
              <c:pt idx="1">
                <c:v>126.483</c:v>
              </c:pt>
              <c:pt idx="2">
                <c:v>126.483</c:v>
              </c:pt>
              <c:pt idx="3">
                <c:v>126.483</c:v>
              </c:pt>
              <c:pt idx="4">
                <c:v>126.483</c:v>
              </c:pt>
              <c:pt idx="5">
                <c:v>126.483</c:v>
              </c:pt>
              <c:pt idx="6">
                <c:v>126.483</c:v>
              </c:pt>
              <c:pt idx="7">
                <c:v>126.483</c:v>
              </c:pt>
            </c:numLit>
          </c:val>
          <c:extLst>
            <c:ext xmlns:c16="http://schemas.microsoft.com/office/drawing/2014/chart" uri="{C3380CC4-5D6E-409C-BE32-E72D297353CC}">
              <c16:uniqueId val="{00000004-6A56-804D-98D9-243FF8854DE2}"/>
            </c:ext>
          </c:extLst>
        </c:ser>
        <c:ser>
          <c:idx val="2"/>
          <c:order val="1"/>
          <c:spPr>
            <a:noFill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6A56-804D-98D9-243FF8854DE2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8-6A56-804D-98D9-243FF8854DE2}"/>
              </c:ext>
            </c:extLst>
          </c:dPt>
          <c:dLbls>
            <c:dLbl>
              <c:idx val="6"/>
              <c:layout>
                <c:manualLayout>
                  <c:x val="2.0661157024793402E-3"/>
                  <c:y val="-8.8368459329001503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$48.2k</a:t>
                    </a:r>
                    <a:endParaRPr lang="en-US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numFmt formatCode="#,##0.0" sourceLinked="0"/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6A56-804D-98D9-243FF8854DE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8"/>
              <c:pt idx="0">
                <c:v>Total</c:v>
              </c:pt>
              <c:pt idx="1">
                <c:v>Stage 1</c:v>
              </c:pt>
              <c:pt idx="2">
                <c:v>Stage 2</c:v>
              </c:pt>
              <c:pt idx="3">
                <c:v>Stage 3</c:v>
              </c:pt>
              <c:pt idx="4">
                <c:v>Stage 4</c:v>
              </c:pt>
              <c:pt idx="5">
                <c:v>Stage 5</c:v>
              </c:pt>
              <c:pt idx="6">
                <c:v>Stage 6</c:v>
              </c:pt>
              <c:pt idx="7">
                <c:v>Operations</c:v>
              </c:pt>
            </c:strLit>
          </c:cat>
          <c:val>
            <c:numLit>
              <c:formatCode>General</c:formatCode>
              <c:ptCount val="8"/>
              <c:pt idx="0">
                <c:v>48.241</c:v>
              </c:pt>
              <c:pt idx="1">
                <c:v>48.241</c:v>
              </c:pt>
              <c:pt idx="2">
                <c:v>48.241</c:v>
              </c:pt>
              <c:pt idx="3">
                <c:v>48.241</c:v>
              </c:pt>
              <c:pt idx="4">
                <c:v>48.241</c:v>
              </c:pt>
              <c:pt idx="5">
                <c:v>48.241</c:v>
              </c:pt>
              <c:pt idx="6">
                <c:v>48.241</c:v>
              </c:pt>
              <c:pt idx="7">
                <c:v>48.241</c:v>
              </c:pt>
            </c:numLit>
          </c:val>
          <c:extLst>
            <c:ext xmlns:c16="http://schemas.microsoft.com/office/drawing/2014/chart" uri="{C3380CC4-5D6E-409C-BE32-E72D297353CC}">
              <c16:uniqueId val="{00000009-6A56-804D-98D9-243FF8854DE2}"/>
            </c:ext>
          </c:extLst>
        </c:ser>
        <c:ser>
          <c:idx val="3"/>
          <c:order val="2"/>
          <c:spPr>
            <a:noFill/>
          </c:spPr>
          <c:invertIfNegative val="0"/>
          <c:dPt>
            <c:idx val="0"/>
            <c:invertIfNegative val="0"/>
            <c:bubble3D val="0"/>
            <c:spPr>
              <a:solidFill>
                <a:srgbClr val="FF0033"/>
              </a:solidFill>
            </c:spPr>
            <c:extLst>
              <c:ext xmlns:c16="http://schemas.microsoft.com/office/drawing/2014/chart" uri="{C3380CC4-5D6E-409C-BE32-E72D297353CC}">
                <c16:uniqueId val="{0000000B-6A56-804D-98D9-243FF8854DE2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D-6A56-804D-98D9-243FF8854DE2}"/>
              </c:ext>
            </c:extLst>
          </c:dPt>
          <c:dLbls>
            <c:dLbl>
              <c:idx val="5"/>
              <c:layout>
                <c:manualLayout>
                  <c:x val="-2.06611570247941E-3"/>
                  <c:y val="-5.2163151462163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$42.0k</a:t>
                    </a:r>
                    <a:endParaRPr lang="en-US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numFmt formatCode="#,##0.0" sourceLinked="0"/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6A56-804D-98D9-243FF8854DE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8"/>
              <c:pt idx="0">
                <c:v>Total</c:v>
              </c:pt>
              <c:pt idx="1">
                <c:v>Stage 1</c:v>
              </c:pt>
              <c:pt idx="2">
                <c:v>Stage 2</c:v>
              </c:pt>
              <c:pt idx="3">
                <c:v>Stage 3</c:v>
              </c:pt>
              <c:pt idx="4">
                <c:v>Stage 4</c:v>
              </c:pt>
              <c:pt idx="5">
                <c:v>Stage 5</c:v>
              </c:pt>
              <c:pt idx="6">
                <c:v>Stage 6</c:v>
              </c:pt>
              <c:pt idx="7">
                <c:v>Operations</c:v>
              </c:pt>
            </c:strLit>
          </c:cat>
          <c:val>
            <c:numLit>
              <c:formatCode>General</c:formatCode>
              <c:ptCount val="8"/>
              <c:pt idx="0">
                <c:v>42.021999999999998</c:v>
              </c:pt>
              <c:pt idx="1">
                <c:v>42.021999999999998</c:v>
              </c:pt>
              <c:pt idx="2">
                <c:v>42.021999999999998</c:v>
              </c:pt>
              <c:pt idx="3">
                <c:v>42.021999999999998</c:v>
              </c:pt>
              <c:pt idx="4">
                <c:v>42.021999999999998</c:v>
              </c:pt>
              <c:pt idx="5">
                <c:v>42.021999999999998</c:v>
              </c:pt>
              <c:pt idx="6">
                <c:v>42.021999999999998</c:v>
              </c:pt>
              <c:pt idx="7">
                <c:v>42.021999999999998</c:v>
              </c:pt>
            </c:numLit>
          </c:val>
          <c:extLst>
            <c:ext xmlns:c16="http://schemas.microsoft.com/office/drawing/2014/chart" uri="{C3380CC4-5D6E-409C-BE32-E72D297353CC}">
              <c16:uniqueId val="{0000000E-6A56-804D-98D9-243FF8854DE2}"/>
            </c:ext>
          </c:extLst>
        </c:ser>
        <c:ser>
          <c:idx val="4"/>
          <c:order val="3"/>
          <c:spPr>
            <a:noFill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0-6A56-804D-98D9-243FF8854DE2}"/>
              </c:ext>
            </c:extLst>
          </c:dPt>
          <c:dPt>
            <c:idx val="4"/>
            <c:invertIfNegative val="0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12-6A56-804D-98D9-243FF8854DE2}"/>
              </c:ext>
            </c:extLst>
          </c:dPt>
          <c:dLbls>
            <c:dLbl>
              <c:idx val="4"/>
              <c:layout>
                <c:manualLayout>
                  <c:x val="-2.6935966681850701E-3"/>
                  <c:y val="-5.8293278481255498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$36.9k</a:t>
                    </a:r>
                    <a:endParaRPr lang="en-US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numFmt formatCode="#,##0.0" sourceLinked="0"/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6A56-804D-98D9-243FF8854DE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8"/>
              <c:pt idx="0">
                <c:v>Total</c:v>
              </c:pt>
              <c:pt idx="1">
                <c:v>Stage 1</c:v>
              </c:pt>
              <c:pt idx="2">
                <c:v>Stage 2</c:v>
              </c:pt>
              <c:pt idx="3">
                <c:v>Stage 3</c:v>
              </c:pt>
              <c:pt idx="4">
                <c:v>Stage 4</c:v>
              </c:pt>
              <c:pt idx="5">
                <c:v>Stage 5</c:v>
              </c:pt>
              <c:pt idx="6">
                <c:v>Stage 6</c:v>
              </c:pt>
              <c:pt idx="7">
                <c:v>Operations</c:v>
              </c:pt>
            </c:strLit>
          </c:cat>
          <c:val>
            <c:numLit>
              <c:formatCode>General</c:formatCode>
              <c:ptCount val="8"/>
              <c:pt idx="0">
                <c:v>36.905999999999999</c:v>
              </c:pt>
              <c:pt idx="1">
                <c:v>36.905999999999999</c:v>
              </c:pt>
              <c:pt idx="2">
                <c:v>36.905999999999999</c:v>
              </c:pt>
              <c:pt idx="3">
                <c:v>36.905999999999999</c:v>
              </c:pt>
              <c:pt idx="4">
                <c:v>36.905999999999999</c:v>
              </c:pt>
              <c:pt idx="5">
                <c:v>36.905999999999999</c:v>
              </c:pt>
              <c:pt idx="6">
                <c:v>36.905999999999999</c:v>
              </c:pt>
              <c:pt idx="7">
                <c:v>36.905999999999999</c:v>
              </c:pt>
            </c:numLit>
          </c:val>
          <c:extLst>
            <c:ext xmlns:c16="http://schemas.microsoft.com/office/drawing/2014/chart" uri="{C3380CC4-5D6E-409C-BE32-E72D297353CC}">
              <c16:uniqueId val="{00000013-6A56-804D-98D9-243FF8854DE2}"/>
            </c:ext>
          </c:extLst>
        </c:ser>
        <c:ser>
          <c:idx val="5"/>
          <c:order val="4"/>
          <c:spPr>
            <a:noFill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5-6A56-804D-98D9-243FF8854DE2}"/>
              </c:ext>
            </c:extLst>
          </c:dPt>
          <c:dPt>
            <c:idx val="3"/>
            <c:invertIfNegative val="0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17-6A56-804D-98D9-243FF8854DE2}"/>
              </c:ext>
            </c:extLst>
          </c:dPt>
          <c:dLbls>
            <c:dLbl>
              <c:idx val="3"/>
              <c:layout>
                <c:manualLayout>
                  <c:x val="0"/>
                  <c:y val="-7.1358694841348699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$18.6k</a:t>
                    </a:r>
                  </a:p>
                </c:rich>
              </c:tx>
              <c:numFmt formatCode="#,##0.0" sourceLinked="0"/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6A56-804D-98D9-243FF8854DE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8"/>
              <c:pt idx="0">
                <c:v>Total</c:v>
              </c:pt>
              <c:pt idx="1">
                <c:v>Stage 1</c:v>
              </c:pt>
              <c:pt idx="2">
                <c:v>Stage 2</c:v>
              </c:pt>
              <c:pt idx="3">
                <c:v>Stage 3</c:v>
              </c:pt>
              <c:pt idx="4">
                <c:v>Stage 4</c:v>
              </c:pt>
              <c:pt idx="5">
                <c:v>Stage 5</c:v>
              </c:pt>
              <c:pt idx="6">
                <c:v>Stage 6</c:v>
              </c:pt>
              <c:pt idx="7">
                <c:v>Operations</c:v>
              </c:pt>
            </c:strLit>
          </c:cat>
          <c:val>
            <c:numLit>
              <c:formatCode>General</c:formatCode>
              <c:ptCount val="8"/>
              <c:pt idx="0">
                <c:v>18.635999999999999</c:v>
              </c:pt>
              <c:pt idx="1">
                <c:v>18.635999999999999</c:v>
              </c:pt>
              <c:pt idx="2">
                <c:v>18.635999999999999</c:v>
              </c:pt>
              <c:pt idx="3">
                <c:v>18.635999999999999</c:v>
              </c:pt>
              <c:pt idx="4">
                <c:v>18.635999999999999</c:v>
              </c:pt>
              <c:pt idx="5">
                <c:v>18.635999999999999</c:v>
              </c:pt>
              <c:pt idx="6">
                <c:v>18.635999999999999</c:v>
              </c:pt>
              <c:pt idx="7">
                <c:v>18.635999999999999</c:v>
              </c:pt>
            </c:numLit>
          </c:val>
          <c:extLst>
            <c:ext xmlns:c16="http://schemas.microsoft.com/office/drawing/2014/chart" uri="{C3380CC4-5D6E-409C-BE32-E72D297353CC}">
              <c16:uniqueId val="{00000018-6A56-804D-98D9-243FF8854DE2}"/>
            </c:ext>
          </c:extLst>
        </c:ser>
        <c:ser>
          <c:idx val="6"/>
          <c:order val="5"/>
          <c:spPr>
            <a:noFill/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A-6A56-804D-98D9-243FF8854DE2}"/>
              </c:ext>
            </c:extLst>
          </c:dPt>
          <c:dPt>
            <c:idx val="2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C-6A56-804D-98D9-243FF8854DE2}"/>
              </c:ext>
            </c:extLst>
          </c:dPt>
          <c:dLbls>
            <c:dLbl>
              <c:idx val="2"/>
              <c:layout>
                <c:manualLayout>
                  <c:x val="0"/>
                  <c:y val="-5.30835284933645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$22.5k</a:t>
                    </a:r>
                  </a:p>
                </c:rich>
              </c:tx>
              <c:numFmt formatCode="#,##0.0" sourceLinked="0"/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6A56-804D-98D9-243FF8854DE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8"/>
              <c:pt idx="0">
                <c:v>Total</c:v>
              </c:pt>
              <c:pt idx="1">
                <c:v>Stage 1</c:v>
              </c:pt>
              <c:pt idx="2">
                <c:v>Stage 2</c:v>
              </c:pt>
              <c:pt idx="3">
                <c:v>Stage 3</c:v>
              </c:pt>
              <c:pt idx="4">
                <c:v>Stage 4</c:v>
              </c:pt>
              <c:pt idx="5">
                <c:v>Stage 5</c:v>
              </c:pt>
              <c:pt idx="6">
                <c:v>Stage 6</c:v>
              </c:pt>
              <c:pt idx="7">
                <c:v>Operations</c:v>
              </c:pt>
            </c:strLit>
          </c:cat>
          <c:val>
            <c:numLit>
              <c:formatCode>General</c:formatCode>
              <c:ptCount val="8"/>
              <c:pt idx="0">
                <c:v>22.532</c:v>
              </c:pt>
              <c:pt idx="1">
                <c:v>22.532</c:v>
              </c:pt>
              <c:pt idx="2">
                <c:v>22.532</c:v>
              </c:pt>
              <c:pt idx="3">
                <c:v>22.532</c:v>
              </c:pt>
              <c:pt idx="4">
                <c:v>22.532</c:v>
              </c:pt>
              <c:pt idx="5">
                <c:v>22.532</c:v>
              </c:pt>
              <c:pt idx="6">
                <c:v>22.532</c:v>
              </c:pt>
              <c:pt idx="7">
                <c:v>22.532</c:v>
              </c:pt>
            </c:numLit>
          </c:val>
          <c:extLst>
            <c:ext xmlns:c16="http://schemas.microsoft.com/office/drawing/2014/chart" uri="{C3380CC4-5D6E-409C-BE32-E72D297353CC}">
              <c16:uniqueId val="{0000001D-6A56-804D-98D9-243FF8854DE2}"/>
            </c:ext>
          </c:extLst>
        </c:ser>
        <c:ser>
          <c:idx val="7"/>
          <c:order val="6"/>
          <c:spPr>
            <a:noFill/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F-6A56-804D-98D9-243FF8854DE2}"/>
              </c:ext>
            </c:extLst>
          </c:dPt>
          <c:dPt>
            <c:idx val="1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1-6A56-804D-98D9-243FF8854DE2}"/>
              </c:ext>
            </c:extLst>
          </c:dPt>
          <c:dLbls>
            <c:dLbl>
              <c:idx val="0"/>
              <c:layout>
                <c:manualLayout>
                  <c:x val="2.0661157024793402E-3"/>
                  <c:y val="-0.117621900983506"/>
                </c:manualLayout>
              </c:layout>
              <c:tx>
                <c:rich>
                  <a:bodyPr/>
                  <a:lstStyle/>
                  <a:p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$371.9k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6A56-804D-98D9-243FF8854DE2}"/>
                </c:ext>
              </c:extLst>
            </c:dLbl>
            <c:dLbl>
              <c:idx val="1"/>
              <c:layout>
                <c:manualLayout>
                  <c:x val="9.7111239006660299E-3"/>
                  <c:y val="-0.115888110908151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$77.1k</a:t>
                    </a:r>
                  </a:p>
                </c:rich>
              </c:tx>
              <c:numFmt formatCode="#,##0.0" sourceLinked="0"/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580020951589002E-2"/>
                      <c:h val="6.3744399693230994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21-6A56-804D-98D9-243FF8854DE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8"/>
              <c:pt idx="0">
                <c:v>Total</c:v>
              </c:pt>
              <c:pt idx="1">
                <c:v>Stage 1</c:v>
              </c:pt>
              <c:pt idx="2">
                <c:v>Stage 2</c:v>
              </c:pt>
              <c:pt idx="3">
                <c:v>Stage 3</c:v>
              </c:pt>
              <c:pt idx="4">
                <c:v>Stage 4</c:v>
              </c:pt>
              <c:pt idx="5">
                <c:v>Stage 5</c:v>
              </c:pt>
              <c:pt idx="6">
                <c:v>Stage 6</c:v>
              </c:pt>
              <c:pt idx="7">
                <c:v>Operations</c:v>
              </c:pt>
            </c:strLit>
          </c:cat>
          <c:val>
            <c:numLit>
              <c:formatCode>General</c:formatCode>
              <c:ptCount val="8"/>
              <c:pt idx="0">
                <c:v>77.090999999999994</c:v>
              </c:pt>
              <c:pt idx="1">
                <c:v>77.090999999999994</c:v>
              </c:pt>
              <c:pt idx="2">
                <c:v>77.090999999999994</c:v>
              </c:pt>
              <c:pt idx="3">
                <c:v>77.090999999999994</c:v>
              </c:pt>
              <c:pt idx="4">
                <c:v>77.090999999999994</c:v>
              </c:pt>
              <c:pt idx="5">
                <c:v>77.090999999999994</c:v>
              </c:pt>
              <c:pt idx="6">
                <c:v>77.090999999999994</c:v>
              </c:pt>
              <c:pt idx="7">
                <c:v>77.090999999999994</c:v>
              </c:pt>
            </c:numLit>
          </c:val>
          <c:extLst>
            <c:ext xmlns:c16="http://schemas.microsoft.com/office/drawing/2014/chart" uri="{C3380CC4-5D6E-409C-BE32-E72D297353CC}">
              <c16:uniqueId val="{00000022-6A56-804D-98D9-243FF8854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29165200"/>
        <c:axId val="729169376"/>
      </c:barChart>
      <c:catAx>
        <c:axId val="72916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Project Stages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729169376"/>
        <c:crosses val="autoZero"/>
        <c:auto val="1"/>
        <c:lblAlgn val="ctr"/>
        <c:lblOffset val="100"/>
        <c:noMultiLvlLbl val="0"/>
      </c:catAx>
      <c:valAx>
        <c:axId val="729169376"/>
        <c:scaling>
          <c:orientation val="minMax"/>
          <c:max val="5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$'000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729165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'SASP VET participation'!$A$5</c:f>
              <c:strCache>
                <c:ptCount val="1"/>
                <c:pt idx="0">
                  <c:v>South Australian Males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'SASP VET participation'!$B$4:$I$4</c:f>
              <c:numCache>
                <c:formatCode>General</c:formatCode>
                <c:ptCount val="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</c:numCache>
            </c:numRef>
          </c:cat>
          <c:val>
            <c:numRef>
              <c:f>'SASP VET participation'!$B$5:$I$5</c:f>
              <c:numCache>
                <c:formatCode>General</c:formatCode>
                <c:ptCount val="8"/>
                <c:pt idx="0">
                  <c:v>13.2</c:v>
                </c:pt>
                <c:pt idx="1">
                  <c:v>13.2</c:v>
                </c:pt>
                <c:pt idx="2">
                  <c:v>11.4</c:v>
                </c:pt>
                <c:pt idx="3">
                  <c:v>11.2</c:v>
                </c:pt>
                <c:pt idx="4">
                  <c:v>11.1</c:v>
                </c:pt>
                <c:pt idx="5">
                  <c:v>10.8</c:v>
                </c:pt>
                <c:pt idx="6">
                  <c:v>10.8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0-634E-92EB-134DCD865DDF}"/>
            </c:ext>
          </c:extLst>
        </c:ser>
        <c:ser>
          <c:idx val="2"/>
          <c:order val="1"/>
          <c:tx>
            <c:strRef>
              <c:f>'SASP VET participation'!$A$6</c:f>
              <c:strCache>
                <c:ptCount val="1"/>
                <c:pt idx="0">
                  <c:v>South Australian Females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numRef>
              <c:f>'SASP VET participation'!$B$4:$I$4</c:f>
              <c:numCache>
                <c:formatCode>General</c:formatCode>
                <c:ptCount val="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</c:numCache>
            </c:numRef>
          </c:cat>
          <c:val>
            <c:numRef>
              <c:f>'SASP VET participation'!$B$6:$I$6</c:f>
              <c:numCache>
                <c:formatCode>General</c:formatCode>
                <c:ptCount val="8"/>
                <c:pt idx="0">
                  <c:v>12.8</c:v>
                </c:pt>
                <c:pt idx="1">
                  <c:v>13.1</c:v>
                </c:pt>
                <c:pt idx="2">
                  <c:v>11.3</c:v>
                </c:pt>
                <c:pt idx="3">
                  <c:v>11.3</c:v>
                </c:pt>
                <c:pt idx="4">
                  <c:v>11.5</c:v>
                </c:pt>
                <c:pt idx="5">
                  <c:v>10.9</c:v>
                </c:pt>
                <c:pt idx="6">
                  <c:v>11.4</c:v>
                </c:pt>
                <c:pt idx="7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0-634E-92EB-134DCD865DDF}"/>
            </c:ext>
          </c:extLst>
        </c:ser>
        <c:ser>
          <c:idx val="3"/>
          <c:order val="2"/>
          <c:tx>
            <c:strRef>
              <c:f>'SASP VET participation'!$A$7</c:f>
              <c:strCache>
                <c:ptCount val="1"/>
                <c:pt idx="0">
                  <c:v>South Australian Indigenous</c:v>
                </c:pt>
              </c:strCache>
            </c:strRef>
          </c:tx>
          <c:spPr>
            <a:solidFill>
              <a:srgbClr val="CC6633"/>
            </a:solidFill>
          </c:spPr>
          <c:invertIfNegative val="0"/>
          <c:cat>
            <c:numRef>
              <c:f>'SASP VET participation'!$B$4:$I$4</c:f>
              <c:numCache>
                <c:formatCode>General</c:formatCode>
                <c:ptCount val="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</c:numCache>
            </c:numRef>
          </c:cat>
          <c:val>
            <c:numRef>
              <c:f>'SASP VET participation'!$B$7:$I$7</c:f>
              <c:numCache>
                <c:formatCode>General</c:formatCode>
                <c:ptCount val="8"/>
                <c:pt idx="0">
                  <c:v>16.7</c:v>
                </c:pt>
                <c:pt idx="1">
                  <c:v>17.7</c:v>
                </c:pt>
                <c:pt idx="2">
                  <c:v>16.2</c:v>
                </c:pt>
                <c:pt idx="3">
                  <c:v>14.9</c:v>
                </c:pt>
                <c:pt idx="4">
                  <c:v>15.4</c:v>
                </c:pt>
                <c:pt idx="5">
                  <c:v>17</c:v>
                </c:pt>
                <c:pt idx="6">
                  <c:v>15.1</c:v>
                </c:pt>
                <c:pt idx="7">
                  <c:v>15.6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E0-634E-92EB-134DCD865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50"/>
        <c:axId val="729066160"/>
        <c:axId val="729068912"/>
      </c:barChart>
      <c:lineChart>
        <c:grouping val="standard"/>
        <c:varyColors val="0"/>
        <c:ser>
          <c:idx val="0"/>
          <c:order val="3"/>
          <c:tx>
            <c:strRef>
              <c:f>'SASP VET participation'!$A$8</c:f>
              <c:strCache>
                <c:ptCount val="1"/>
                <c:pt idx="0">
                  <c:v>Australian Males</c:v>
                </c:pt>
              </c:strCache>
            </c:strRef>
          </c:tx>
          <c:spPr>
            <a:ln w="19050">
              <a:solidFill>
                <a:schemeClr val="bg1">
                  <a:lumMod val="85000"/>
                </a:schemeClr>
              </a:solidFill>
            </a:ln>
          </c:spPr>
          <c:marker>
            <c:symbol val="none"/>
          </c:marker>
          <c:val>
            <c:numRef>
              <c:f>'SASP VET participation'!$B$8:$I$8</c:f>
              <c:numCache>
                <c:formatCode>General</c:formatCode>
                <c:ptCount val="8"/>
                <c:pt idx="0">
                  <c:v>12.6</c:v>
                </c:pt>
                <c:pt idx="1">
                  <c:v>12.6</c:v>
                </c:pt>
                <c:pt idx="2">
                  <c:v>12.5</c:v>
                </c:pt>
                <c:pt idx="3">
                  <c:v>11.8</c:v>
                </c:pt>
                <c:pt idx="4">
                  <c:v>11.9</c:v>
                </c:pt>
                <c:pt idx="5">
                  <c:v>12.1</c:v>
                </c:pt>
                <c:pt idx="6">
                  <c:v>11.8</c:v>
                </c:pt>
                <c:pt idx="7">
                  <c:v>11.9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E0-634E-92EB-134DCD865DDF}"/>
            </c:ext>
          </c:extLst>
        </c:ser>
        <c:ser>
          <c:idx val="4"/>
          <c:order val="4"/>
          <c:tx>
            <c:strRef>
              <c:f>'SASP VET participation'!$A$9</c:f>
              <c:strCache>
                <c:ptCount val="1"/>
                <c:pt idx="0">
                  <c:v>Australian Females</c:v>
                </c:pt>
              </c:strCache>
            </c:strRef>
          </c:tx>
          <c:spPr>
            <a:ln w="1905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val>
            <c:numRef>
              <c:f>'SASP VET participation'!$B$9:$I$9</c:f>
              <c:numCache>
                <c:formatCode>General</c:formatCode>
                <c:ptCount val="8"/>
                <c:pt idx="0">
                  <c:v>11.8</c:v>
                </c:pt>
                <c:pt idx="1">
                  <c:v>11.7</c:v>
                </c:pt>
                <c:pt idx="2">
                  <c:v>11.8</c:v>
                </c:pt>
                <c:pt idx="3">
                  <c:v>10.8</c:v>
                </c:pt>
                <c:pt idx="4">
                  <c:v>11</c:v>
                </c:pt>
                <c:pt idx="5">
                  <c:v>10.8</c:v>
                </c:pt>
                <c:pt idx="6">
                  <c:v>10.8</c:v>
                </c:pt>
                <c:pt idx="7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E0-634E-92EB-134DCD865DDF}"/>
            </c:ext>
          </c:extLst>
        </c:ser>
        <c:ser>
          <c:idx val="5"/>
          <c:order val="5"/>
          <c:tx>
            <c:strRef>
              <c:f>'SASP VET participation'!$A$10</c:f>
              <c:strCache>
                <c:ptCount val="1"/>
                <c:pt idx="0">
                  <c:v>Australian Indigenous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'SASP VET participation'!$B$10:$I$10</c:f>
              <c:numCache>
                <c:formatCode>General</c:formatCode>
                <c:ptCount val="8"/>
                <c:pt idx="0">
                  <c:v>12.3</c:v>
                </c:pt>
                <c:pt idx="1">
                  <c:v>12.7</c:v>
                </c:pt>
                <c:pt idx="2">
                  <c:v>12.1</c:v>
                </c:pt>
                <c:pt idx="3">
                  <c:v>11.6</c:v>
                </c:pt>
                <c:pt idx="4">
                  <c:v>12.4</c:v>
                </c:pt>
                <c:pt idx="5">
                  <c:v>13</c:v>
                </c:pt>
                <c:pt idx="6">
                  <c:v>13.2</c:v>
                </c:pt>
                <c:pt idx="7">
                  <c:v>13.4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E0-634E-92EB-134DCD865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066160"/>
        <c:axId val="729068912"/>
      </c:lineChart>
      <c:catAx>
        <c:axId val="72906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729068912"/>
        <c:crosses val="autoZero"/>
        <c:auto val="1"/>
        <c:lblAlgn val="ctr"/>
        <c:lblOffset val="100"/>
        <c:noMultiLvlLbl val="0"/>
      </c:catAx>
      <c:valAx>
        <c:axId val="72906891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Cent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2906616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'Waterfall progress'!$D$17</c:f>
              <c:strCache>
                <c:ptCount val="1"/>
                <c:pt idx="0">
                  <c:v>Operations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'Waterfall progress'!$E$15:$L$16</c:f>
              <c:multiLvlStrCache>
                <c:ptCount val="8"/>
                <c:lvl>
                  <c:pt idx="0">
                    <c:v>$'000</c:v>
                  </c:pt>
                  <c:pt idx="1">
                    <c:v>$'000</c:v>
                  </c:pt>
                  <c:pt idx="2">
                    <c:v>$'000</c:v>
                  </c:pt>
                  <c:pt idx="3">
                    <c:v>$'000</c:v>
                  </c:pt>
                  <c:pt idx="4">
                    <c:v>$'000</c:v>
                  </c:pt>
                  <c:pt idx="5">
                    <c:v>$'000</c:v>
                  </c:pt>
                  <c:pt idx="6">
                    <c:v>$'000</c:v>
                  </c:pt>
                  <c:pt idx="7">
                    <c:v>$'000</c:v>
                  </c:pt>
                </c:lvl>
                <c:lvl>
                  <c:pt idx="0">
                    <c:v>Total</c:v>
                  </c:pt>
                  <c:pt idx="1">
                    <c:v>Stage 1</c:v>
                  </c:pt>
                  <c:pt idx="2">
                    <c:v>Stage 2</c:v>
                  </c:pt>
                  <c:pt idx="3">
                    <c:v>Stage 3</c:v>
                  </c:pt>
                  <c:pt idx="4">
                    <c:v>Stage 4</c:v>
                  </c:pt>
                  <c:pt idx="5">
                    <c:v>Stage 5</c:v>
                  </c:pt>
                  <c:pt idx="6">
                    <c:v>Stage 6</c:v>
                  </c:pt>
                  <c:pt idx="7">
                    <c:v>Operations</c:v>
                  </c:pt>
                </c:lvl>
              </c:multiLvlStrCache>
            </c:multiLvlStrRef>
          </c:cat>
          <c:val>
            <c:numRef>
              <c:f>'Waterfall progress'!$E$17:$L$17</c:f>
              <c:numCache>
                <c:formatCode>#,##0.0</c:formatCode>
                <c:ptCount val="8"/>
                <c:pt idx="0">
                  <c:v>126.483</c:v>
                </c:pt>
                <c:pt idx="1">
                  <c:v>126.483</c:v>
                </c:pt>
                <c:pt idx="2">
                  <c:v>126.483</c:v>
                </c:pt>
                <c:pt idx="3">
                  <c:v>126.483</c:v>
                </c:pt>
                <c:pt idx="4">
                  <c:v>126.483</c:v>
                </c:pt>
                <c:pt idx="5">
                  <c:v>126.483</c:v>
                </c:pt>
                <c:pt idx="6">
                  <c:v>126.483</c:v>
                </c:pt>
                <c:pt idx="7">
                  <c:v>126.483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5-2C45-AA62-47908B710DA1}"/>
            </c:ext>
          </c:extLst>
        </c:ser>
        <c:ser>
          <c:idx val="1"/>
          <c:order val="1"/>
          <c:tx>
            <c:strRef>
              <c:f>'Waterfall progress'!$D$18</c:f>
              <c:strCache>
                <c:ptCount val="1"/>
                <c:pt idx="0">
                  <c:v>Stage 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'Waterfall progress'!$E$15:$L$16</c:f>
              <c:multiLvlStrCache>
                <c:ptCount val="8"/>
                <c:lvl>
                  <c:pt idx="0">
                    <c:v>$'000</c:v>
                  </c:pt>
                  <c:pt idx="1">
                    <c:v>$'000</c:v>
                  </c:pt>
                  <c:pt idx="2">
                    <c:v>$'000</c:v>
                  </c:pt>
                  <c:pt idx="3">
                    <c:v>$'000</c:v>
                  </c:pt>
                  <c:pt idx="4">
                    <c:v>$'000</c:v>
                  </c:pt>
                  <c:pt idx="5">
                    <c:v>$'000</c:v>
                  </c:pt>
                  <c:pt idx="6">
                    <c:v>$'000</c:v>
                  </c:pt>
                  <c:pt idx="7">
                    <c:v>$'000</c:v>
                  </c:pt>
                </c:lvl>
                <c:lvl>
                  <c:pt idx="0">
                    <c:v>Total</c:v>
                  </c:pt>
                  <c:pt idx="1">
                    <c:v>Stage 1</c:v>
                  </c:pt>
                  <c:pt idx="2">
                    <c:v>Stage 2</c:v>
                  </c:pt>
                  <c:pt idx="3">
                    <c:v>Stage 3</c:v>
                  </c:pt>
                  <c:pt idx="4">
                    <c:v>Stage 4</c:v>
                  </c:pt>
                  <c:pt idx="5">
                    <c:v>Stage 5</c:v>
                  </c:pt>
                  <c:pt idx="6">
                    <c:v>Stage 6</c:v>
                  </c:pt>
                  <c:pt idx="7">
                    <c:v>Operations</c:v>
                  </c:pt>
                </c:lvl>
              </c:multiLvlStrCache>
            </c:multiLvlStrRef>
          </c:cat>
          <c:val>
            <c:numRef>
              <c:f>'Waterfall progress'!$E$18:$L$18</c:f>
              <c:numCache>
                <c:formatCode>#,##0.0</c:formatCode>
                <c:ptCount val="8"/>
                <c:pt idx="0">
                  <c:v>48.241</c:v>
                </c:pt>
                <c:pt idx="1">
                  <c:v>48.241</c:v>
                </c:pt>
                <c:pt idx="2">
                  <c:v>48.241</c:v>
                </c:pt>
                <c:pt idx="3">
                  <c:v>48.241</c:v>
                </c:pt>
                <c:pt idx="4">
                  <c:v>48.241</c:v>
                </c:pt>
                <c:pt idx="5">
                  <c:v>48.241</c:v>
                </c:pt>
                <c:pt idx="6">
                  <c:v>48.241</c:v>
                </c:pt>
                <c:pt idx="7">
                  <c:v>48.241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25-2C45-AA62-47908B710DA1}"/>
            </c:ext>
          </c:extLst>
        </c:ser>
        <c:ser>
          <c:idx val="2"/>
          <c:order val="2"/>
          <c:tx>
            <c:strRef>
              <c:f>'Waterfall progress'!$D$19</c:f>
              <c:strCache>
                <c:ptCount val="1"/>
                <c:pt idx="0">
                  <c:v>Stage 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'Waterfall progress'!$E$15:$L$16</c:f>
              <c:multiLvlStrCache>
                <c:ptCount val="8"/>
                <c:lvl>
                  <c:pt idx="0">
                    <c:v>$'000</c:v>
                  </c:pt>
                  <c:pt idx="1">
                    <c:v>$'000</c:v>
                  </c:pt>
                  <c:pt idx="2">
                    <c:v>$'000</c:v>
                  </c:pt>
                  <c:pt idx="3">
                    <c:v>$'000</c:v>
                  </c:pt>
                  <c:pt idx="4">
                    <c:v>$'000</c:v>
                  </c:pt>
                  <c:pt idx="5">
                    <c:v>$'000</c:v>
                  </c:pt>
                  <c:pt idx="6">
                    <c:v>$'000</c:v>
                  </c:pt>
                  <c:pt idx="7">
                    <c:v>$'000</c:v>
                  </c:pt>
                </c:lvl>
                <c:lvl>
                  <c:pt idx="0">
                    <c:v>Total</c:v>
                  </c:pt>
                  <c:pt idx="1">
                    <c:v>Stage 1</c:v>
                  </c:pt>
                  <c:pt idx="2">
                    <c:v>Stage 2</c:v>
                  </c:pt>
                  <c:pt idx="3">
                    <c:v>Stage 3</c:v>
                  </c:pt>
                  <c:pt idx="4">
                    <c:v>Stage 4</c:v>
                  </c:pt>
                  <c:pt idx="5">
                    <c:v>Stage 5</c:v>
                  </c:pt>
                  <c:pt idx="6">
                    <c:v>Stage 6</c:v>
                  </c:pt>
                  <c:pt idx="7">
                    <c:v>Operations</c:v>
                  </c:pt>
                </c:lvl>
              </c:multiLvlStrCache>
            </c:multiLvlStrRef>
          </c:cat>
          <c:val>
            <c:numRef>
              <c:f>'Waterfall progress'!$E$19:$L$19</c:f>
              <c:numCache>
                <c:formatCode>#,##0.0</c:formatCode>
                <c:ptCount val="8"/>
                <c:pt idx="0">
                  <c:v>42.021999999999998</c:v>
                </c:pt>
                <c:pt idx="1">
                  <c:v>42.021999999999998</c:v>
                </c:pt>
                <c:pt idx="2">
                  <c:v>42.021999999999998</c:v>
                </c:pt>
                <c:pt idx="3">
                  <c:v>42.021999999999998</c:v>
                </c:pt>
                <c:pt idx="4">
                  <c:v>42.021999999999998</c:v>
                </c:pt>
                <c:pt idx="5">
                  <c:v>42.021999999999998</c:v>
                </c:pt>
                <c:pt idx="6">
                  <c:v>42.021999999999998</c:v>
                </c:pt>
                <c:pt idx="7">
                  <c:v>42.021999999999998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25-2C45-AA62-47908B710DA1}"/>
            </c:ext>
          </c:extLst>
        </c:ser>
        <c:ser>
          <c:idx val="3"/>
          <c:order val="3"/>
          <c:tx>
            <c:strRef>
              <c:f>'Waterfall progress'!$D$20</c:f>
              <c:strCache>
                <c:ptCount val="1"/>
                <c:pt idx="0">
                  <c:v>Stage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'Waterfall progress'!$E$15:$L$16</c:f>
              <c:multiLvlStrCache>
                <c:ptCount val="8"/>
                <c:lvl>
                  <c:pt idx="0">
                    <c:v>$'000</c:v>
                  </c:pt>
                  <c:pt idx="1">
                    <c:v>$'000</c:v>
                  </c:pt>
                  <c:pt idx="2">
                    <c:v>$'000</c:v>
                  </c:pt>
                  <c:pt idx="3">
                    <c:v>$'000</c:v>
                  </c:pt>
                  <c:pt idx="4">
                    <c:v>$'000</c:v>
                  </c:pt>
                  <c:pt idx="5">
                    <c:v>$'000</c:v>
                  </c:pt>
                  <c:pt idx="6">
                    <c:v>$'000</c:v>
                  </c:pt>
                  <c:pt idx="7">
                    <c:v>$'000</c:v>
                  </c:pt>
                </c:lvl>
                <c:lvl>
                  <c:pt idx="0">
                    <c:v>Total</c:v>
                  </c:pt>
                  <c:pt idx="1">
                    <c:v>Stage 1</c:v>
                  </c:pt>
                  <c:pt idx="2">
                    <c:v>Stage 2</c:v>
                  </c:pt>
                  <c:pt idx="3">
                    <c:v>Stage 3</c:v>
                  </c:pt>
                  <c:pt idx="4">
                    <c:v>Stage 4</c:v>
                  </c:pt>
                  <c:pt idx="5">
                    <c:v>Stage 5</c:v>
                  </c:pt>
                  <c:pt idx="6">
                    <c:v>Stage 6</c:v>
                  </c:pt>
                  <c:pt idx="7">
                    <c:v>Operations</c:v>
                  </c:pt>
                </c:lvl>
              </c:multiLvlStrCache>
            </c:multiLvlStrRef>
          </c:cat>
          <c:val>
            <c:numRef>
              <c:f>'Waterfall progress'!$E$20:$L$20</c:f>
              <c:numCache>
                <c:formatCode>#,##0.0</c:formatCode>
                <c:ptCount val="8"/>
                <c:pt idx="0">
                  <c:v>36.905999999999999</c:v>
                </c:pt>
                <c:pt idx="1">
                  <c:v>36.905999999999999</c:v>
                </c:pt>
                <c:pt idx="2">
                  <c:v>36.905999999999999</c:v>
                </c:pt>
                <c:pt idx="3">
                  <c:v>36.905999999999999</c:v>
                </c:pt>
                <c:pt idx="4">
                  <c:v>36.905999999999999</c:v>
                </c:pt>
                <c:pt idx="5">
                  <c:v>36.905999999999999</c:v>
                </c:pt>
                <c:pt idx="6">
                  <c:v>36.905999999999999</c:v>
                </c:pt>
                <c:pt idx="7">
                  <c:v>36.905999999999999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25-2C45-AA62-47908B710DA1}"/>
            </c:ext>
          </c:extLst>
        </c:ser>
        <c:ser>
          <c:idx val="4"/>
          <c:order val="4"/>
          <c:tx>
            <c:strRef>
              <c:f>'Waterfall progress'!$D$21</c:f>
              <c:strCache>
                <c:ptCount val="1"/>
                <c:pt idx="0">
                  <c:v>Stage 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'Waterfall progress'!$E$15:$L$16</c:f>
              <c:multiLvlStrCache>
                <c:ptCount val="8"/>
                <c:lvl>
                  <c:pt idx="0">
                    <c:v>$'000</c:v>
                  </c:pt>
                  <c:pt idx="1">
                    <c:v>$'000</c:v>
                  </c:pt>
                  <c:pt idx="2">
                    <c:v>$'000</c:v>
                  </c:pt>
                  <c:pt idx="3">
                    <c:v>$'000</c:v>
                  </c:pt>
                  <c:pt idx="4">
                    <c:v>$'000</c:v>
                  </c:pt>
                  <c:pt idx="5">
                    <c:v>$'000</c:v>
                  </c:pt>
                  <c:pt idx="6">
                    <c:v>$'000</c:v>
                  </c:pt>
                  <c:pt idx="7">
                    <c:v>$'000</c:v>
                  </c:pt>
                </c:lvl>
                <c:lvl>
                  <c:pt idx="0">
                    <c:v>Total</c:v>
                  </c:pt>
                  <c:pt idx="1">
                    <c:v>Stage 1</c:v>
                  </c:pt>
                  <c:pt idx="2">
                    <c:v>Stage 2</c:v>
                  </c:pt>
                  <c:pt idx="3">
                    <c:v>Stage 3</c:v>
                  </c:pt>
                  <c:pt idx="4">
                    <c:v>Stage 4</c:v>
                  </c:pt>
                  <c:pt idx="5">
                    <c:v>Stage 5</c:v>
                  </c:pt>
                  <c:pt idx="6">
                    <c:v>Stage 6</c:v>
                  </c:pt>
                  <c:pt idx="7">
                    <c:v>Operations</c:v>
                  </c:pt>
                </c:lvl>
              </c:multiLvlStrCache>
            </c:multiLvlStrRef>
          </c:cat>
          <c:val>
            <c:numRef>
              <c:f>'Waterfall progress'!$E$21:$L$21</c:f>
              <c:numCache>
                <c:formatCode>#,##0.0</c:formatCode>
                <c:ptCount val="8"/>
                <c:pt idx="0">
                  <c:v>18.635999999999999</c:v>
                </c:pt>
                <c:pt idx="1">
                  <c:v>18.635999999999999</c:v>
                </c:pt>
                <c:pt idx="2">
                  <c:v>18.635999999999999</c:v>
                </c:pt>
                <c:pt idx="3">
                  <c:v>18.635999999999999</c:v>
                </c:pt>
                <c:pt idx="4">
                  <c:v>18.635999999999999</c:v>
                </c:pt>
                <c:pt idx="5">
                  <c:v>18.635999999999999</c:v>
                </c:pt>
                <c:pt idx="6">
                  <c:v>18.635999999999999</c:v>
                </c:pt>
                <c:pt idx="7">
                  <c:v>18.635999999999999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25-2C45-AA62-47908B710DA1}"/>
            </c:ext>
          </c:extLst>
        </c:ser>
        <c:ser>
          <c:idx val="5"/>
          <c:order val="5"/>
          <c:tx>
            <c:strRef>
              <c:f>'Waterfall progress'!$D$22</c:f>
              <c:strCache>
                <c:ptCount val="1"/>
                <c:pt idx="0">
                  <c:v>Stage 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'Waterfall progress'!$E$15:$L$16</c:f>
              <c:multiLvlStrCache>
                <c:ptCount val="8"/>
                <c:lvl>
                  <c:pt idx="0">
                    <c:v>$'000</c:v>
                  </c:pt>
                  <c:pt idx="1">
                    <c:v>$'000</c:v>
                  </c:pt>
                  <c:pt idx="2">
                    <c:v>$'000</c:v>
                  </c:pt>
                  <c:pt idx="3">
                    <c:v>$'000</c:v>
                  </c:pt>
                  <c:pt idx="4">
                    <c:v>$'000</c:v>
                  </c:pt>
                  <c:pt idx="5">
                    <c:v>$'000</c:v>
                  </c:pt>
                  <c:pt idx="6">
                    <c:v>$'000</c:v>
                  </c:pt>
                  <c:pt idx="7">
                    <c:v>$'000</c:v>
                  </c:pt>
                </c:lvl>
                <c:lvl>
                  <c:pt idx="0">
                    <c:v>Total</c:v>
                  </c:pt>
                  <c:pt idx="1">
                    <c:v>Stage 1</c:v>
                  </c:pt>
                  <c:pt idx="2">
                    <c:v>Stage 2</c:v>
                  </c:pt>
                  <c:pt idx="3">
                    <c:v>Stage 3</c:v>
                  </c:pt>
                  <c:pt idx="4">
                    <c:v>Stage 4</c:v>
                  </c:pt>
                  <c:pt idx="5">
                    <c:v>Stage 5</c:v>
                  </c:pt>
                  <c:pt idx="6">
                    <c:v>Stage 6</c:v>
                  </c:pt>
                  <c:pt idx="7">
                    <c:v>Operations</c:v>
                  </c:pt>
                </c:lvl>
              </c:multiLvlStrCache>
            </c:multiLvlStrRef>
          </c:cat>
          <c:val>
            <c:numRef>
              <c:f>'Waterfall progress'!$E$22:$L$22</c:f>
              <c:numCache>
                <c:formatCode>#,##0.0</c:formatCode>
                <c:ptCount val="8"/>
                <c:pt idx="0">
                  <c:v>22.532</c:v>
                </c:pt>
                <c:pt idx="1">
                  <c:v>22.532</c:v>
                </c:pt>
                <c:pt idx="2">
                  <c:v>22.532</c:v>
                </c:pt>
                <c:pt idx="3">
                  <c:v>22.532</c:v>
                </c:pt>
                <c:pt idx="4">
                  <c:v>22.532</c:v>
                </c:pt>
                <c:pt idx="5">
                  <c:v>22.532</c:v>
                </c:pt>
                <c:pt idx="6">
                  <c:v>22.532</c:v>
                </c:pt>
                <c:pt idx="7">
                  <c:v>22.532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25-2C45-AA62-47908B710DA1}"/>
            </c:ext>
          </c:extLst>
        </c:ser>
        <c:ser>
          <c:idx val="6"/>
          <c:order val="6"/>
          <c:tx>
            <c:strRef>
              <c:f>'Waterfall progress'!$D$23</c:f>
              <c:strCache>
                <c:ptCount val="1"/>
                <c:pt idx="0">
                  <c:v>Stage 1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'Waterfall progress'!$E$15:$L$16</c:f>
              <c:multiLvlStrCache>
                <c:ptCount val="8"/>
                <c:lvl>
                  <c:pt idx="0">
                    <c:v>$'000</c:v>
                  </c:pt>
                  <c:pt idx="1">
                    <c:v>$'000</c:v>
                  </c:pt>
                  <c:pt idx="2">
                    <c:v>$'000</c:v>
                  </c:pt>
                  <c:pt idx="3">
                    <c:v>$'000</c:v>
                  </c:pt>
                  <c:pt idx="4">
                    <c:v>$'000</c:v>
                  </c:pt>
                  <c:pt idx="5">
                    <c:v>$'000</c:v>
                  </c:pt>
                  <c:pt idx="6">
                    <c:v>$'000</c:v>
                  </c:pt>
                  <c:pt idx="7">
                    <c:v>$'000</c:v>
                  </c:pt>
                </c:lvl>
                <c:lvl>
                  <c:pt idx="0">
                    <c:v>Total</c:v>
                  </c:pt>
                  <c:pt idx="1">
                    <c:v>Stage 1</c:v>
                  </c:pt>
                  <c:pt idx="2">
                    <c:v>Stage 2</c:v>
                  </c:pt>
                  <c:pt idx="3">
                    <c:v>Stage 3</c:v>
                  </c:pt>
                  <c:pt idx="4">
                    <c:v>Stage 4</c:v>
                  </c:pt>
                  <c:pt idx="5">
                    <c:v>Stage 5</c:v>
                  </c:pt>
                  <c:pt idx="6">
                    <c:v>Stage 6</c:v>
                  </c:pt>
                  <c:pt idx="7">
                    <c:v>Operations</c:v>
                  </c:pt>
                </c:lvl>
              </c:multiLvlStrCache>
            </c:multiLvlStrRef>
          </c:cat>
          <c:val>
            <c:numRef>
              <c:f>'Waterfall progress'!$E$23:$L$23</c:f>
              <c:numCache>
                <c:formatCode>#,##0.0</c:formatCode>
                <c:ptCount val="8"/>
                <c:pt idx="0">
                  <c:v>77.090999999999994</c:v>
                </c:pt>
                <c:pt idx="1">
                  <c:v>77.090999999999994</c:v>
                </c:pt>
                <c:pt idx="2">
                  <c:v>77.090999999999994</c:v>
                </c:pt>
                <c:pt idx="3">
                  <c:v>77.090999999999994</c:v>
                </c:pt>
                <c:pt idx="4">
                  <c:v>77.090999999999994</c:v>
                </c:pt>
                <c:pt idx="5">
                  <c:v>77.090999999999994</c:v>
                </c:pt>
                <c:pt idx="6">
                  <c:v>77.090999999999994</c:v>
                </c:pt>
                <c:pt idx="7">
                  <c:v>77.090999999999994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25-2C45-AA62-47908B710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7306624"/>
        <c:axId val="1569967536"/>
      </c:barChart>
      <c:catAx>
        <c:axId val="154730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9967536"/>
        <c:crosses val="autoZero"/>
        <c:auto val="1"/>
        <c:lblAlgn val="ctr"/>
        <c:lblOffset val="100"/>
        <c:noMultiLvlLbl val="0"/>
      </c:catAx>
      <c:valAx>
        <c:axId val="156996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7306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ubbleChart>
        <c:varyColors val="0"/>
        <c:ser>
          <c:idx val="0"/>
          <c:order val="0"/>
          <c:tx>
            <c:strRef>
              <c:f>Timeline!$F$3</c:f>
              <c:strCache>
                <c:ptCount val="1"/>
                <c:pt idx="0">
                  <c:v>y value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15875">
              <a:solidFill>
                <a:schemeClr val="tx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58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52-9847-9D67-6A3CC06D371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58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C52-9847-9D67-6A3CC06D371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58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C52-9847-9D67-6A3CC06D371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58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52-9847-9D67-6A3CC06D3716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58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52-9847-9D67-6A3CC06D371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58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C52-9847-9D67-6A3CC06D3716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58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C52-9847-9D67-6A3CC06D3716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58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C52-9847-9D67-6A3CC06D37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Timeline!$E$4:$E$11</c:f>
              <c:numCache>
                <c:formatCode>[$-C09]dd\-mmm\-yy;@</c:formatCode>
                <c:ptCount val="8"/>
                <c:pt idx="0">
                  <c:v>43800</c:v>
                </c:pt>
                <c:pt idx="1">
                  <c:v>43867</c:v>
                </c:pt>
                <c:pt idx="2">
                  <c:v>43881</c:v>
                </c:pt>
                <c:pt idx="3">
                  <c:v>43906</c:v>
                </c:pt>
                <c:pt idx="4">
                  <c:v>43917</c:v>
                </c:pt>
                <c:pt idx="5">
                  <c:v>43944</c:v>
                </c:pt>
                <c:pt idx="6">
                  <c:v>43951</c:v>
                </c:pt>
                <c:pt idx="7">
                  <c:v>43957</c:v>
                </c:pt>
              </c:numCache>
            </c:numRef>
          </c:xVal>
          <c:yVal>
            <c:numRef>
              <c:f>Timeline!$F$4:$F$11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</c:v>
                </c:pt>
                <c:pt idx="4">
                  <c:v>0</c:v>
                </c:pt>
                <c:pt idx="5">
                  <c:v>0</c:v>
                </c:pt>
                <c:pt idx="6">
                  <c:v>-0.2</c:v>
                </c:pt>
                <c:pt idx="7">
                  <c:v>0</c:v>
                </c:pt>
              </c:numCache>
            </c:numRef>
          </c:yVal>
          <c:bubbleSize>
            <c:numRef>
              <c:f>Timeline!$G$4:$G$11</c:f>
              <c:numCache>
                <c:formatCode>0%</c:formatCode>
                <c:ptCount val="8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10-BC52-9847-9D67-6A3CC06D3716}"/>
            </c:ext>
          </c:extLst>
        </c:ser>
        <c:ser>
          <c:idx val="1"/>
          <c:order val="1"/>
          <c:tx>
            <c:v>Events</c:v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4C43BA6-894B-9141-B52E-25092D7D696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BC52-9847-9D67-6A3CC06D371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2A52613-420C-6748-9447-056C54C66FB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BC52-9847-9D67-6A3CC06D371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4AC92DE-D715-984E-8C45-F37389C843C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BC52-9847-9D67-6A3CC06D371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C7D2973-695F-FA4C-B1EC-35AEDD2B078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BC52-9847-9D67-6A3CC06D371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42C5415-6226-5342-8F01-FED0BF0303A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BC52-9847-9D67-6A3CC06D371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1AEA179-7907-924B-9426-7A0C5316F70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BC52-9847-9D67-6A3CC06D371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3DEAC1E-67D8-F848-B5B0-E38BB825839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BC52-9847-9D67-6A3CC06D371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2EA96BB-AE5B-5847-8AF0-E678DBADE99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BC52-9847-9D67-6A3CC06D37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x"/>
            <c:errBarType val="both"/>
            <c:errValType val="stdErr"/>
            <c:noEndCap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y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Timeline!$E$16:$E$23</c:f>
              <c:numCache>
                <c:formatCode>mmm\-yy</c:formatCode>
                <c:ptCount val="8"/>
                <c:pt idx="0">
                  <c:v>43800</c:v>
                </c:pt>
                <c:pt idx="1">
                  <c:v>43867</c:v>
                </c:pt>
                <c:pt idx="2">
                  <c:v>43881</c:v>
                </c:pt>
                <c:pt idx="3">
                  <c:v>43906</c:v>
                </c:pt>
                <c:pt idx="4" formatCode="d\-mmm\-yy">
                  <c:v>43917</c:v>
                </c:pt>
                <c:pt idx="5" formatCode="d\-mmm\-yy">
                  <c:v>43944</c:v>
                </c:pt>
                <c:pt idx="6" formatCode="d\-mmm">
                  <c:v>43951</c:v>
                </c:pt>
                <c:pt idx="7" formatCode="d\-mmm">
                  <c:v>43957</c:v>
                </c:pt>
              </c:numCache>
            </c:numRef>
          </c:xVal>
          <c:yVal>
            <c:numRef>
              <c:f>Timeline!$F$16:$F$23</c:f>
              <c:numCache>
                <c:formatCode>0%</c:formatCode>
                <c:ptCount val="8"/>
                <c:pt idx="0">
                  <c:v>0.5</c:v>
                </c:pt>
                <c:pt idx="1">
                  <c:v>0.8</c:v>
                </c:pt>
                <c:pt idx="2">
                  <c:v>0.5</c:v>
                </c:pt>
                <c:pt idx="3">
                  <c:v>0.3</c:v>
                </c:pt>
                <c:pt idx="4">
                  <c:v>0.7</c:v>
                </c:pt>
                <c:pt idx="5">
                  <c:v>0.3</c:v>
                </c:pt>
                <c:pt idx="6">
                  <c:v>0.4</c:v>
                </c:pt>
                <c:pt idx="7">
                  <c:v>0.8</c:v>
                </c:pt>
              </c:numCache>
            </c:numRef>
          </c:yVal>
          <c:bubbleSize>
            <c:numRef>
              <c:f>Timeline!$G$16:$G$23</c:f>
              <c:numCache>
                <c:formatCode>0%</c:formatCode>
                <c:ptCount val="8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Timeline!$H$16:$H$23</c15:f>
                <c15:dlblRangeCache>
                  <c:ptCount val="8"/>
                  <c:pt idx="0">
                    <c:v>This happened</c:v>
                  </c:pt>
                  <c:pt idx="1">
                    <c:v> Project endorsed by Executive</c:v>
                  </c:pt>
                  <c:pt idx="2">
                    <c:v>then this happened</c:v>
                  </c:pt>
                  <c:pt idx="3">
                    <c:v>then this happened</c:v>
                  </c:pt>
                  <c:pt idx="4">
                    <c:v>Then this happened</c:v>
                  </c:pt>
                  <c:pt idx="5">
                    <c:v>Then this happened</c:v>
                  </c:pt>
                  <c:pt idx="6">
                    <c:v>Then this happened</c:v>
                  </c:pt>
                  <c:pt idx="7">
                    <c:v>Then this happened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9-BC52-9847-9D67-6A3CC06D3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55"/>
        <c:showNegBubbles val="0"/>
        <c:axId val="839291120"/>
        <c:axId val="839561712"/>
      </c:bubbleChart>
      <c:valAx>
        <c:axId val="839291120"/>
        <c:scaling>
          <c:orientation val="minMax"/>
          <c:max val="43990"/>
          <c:min val="4378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[$-C09]dd\-mmm\-yy;@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9561712"/>
        <c:crosses val="autoZero"/>
        <c:crossBetween val="midCat"/>
      </c:valAx>
      <c:valAx>
        <c:axId val="839561712"/>
        <c:scaling>
          <c:orientation val="minMax"/>
          <c:max val="1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839291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Comparing monthly budgeted</a:t>
            </a:r>
            <a:r>
              <a:rPr lang="en-GB" baseline="0"/>
              <a:t> expenses (blue bars) with actual expenses (red bars)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'Variance Graph'!$C$5</c:f>
              <c:strCache>
                <c:ptCount val="1"/>
                <c:pt idx="0">
                  <c:v>July</c:v>
                </c:pt>
              </c:strCache>
            </c:strRef>
          </c:tx>
          <c:spPr>
            <a:solidFill>
              <a:schemeClr val="accent1">
                <a:tint val="44000"/>
              </a:schemeClr>
            </a:solidFill>
            <a:ln>
              <a:noFill/>
            </a:ln>
            <a:effectLst/>
          </c:spPr>
          <c:invertIfNegative val="0"/>
          <c:cat>
            <c:strRef>
              <c:f>'Variance Graph'!$B$6:$B$9</c:f>
              <c:strCache>
                <c:ptCount val="4"/>
                <c:pt idx="0">
                  <c:v>Salaries</c:v>
                </c:pt>
                <c:pt idx="1">
                  <c:v>Allowances and overtime</c:v>
                </c:pt>
                <c:pt idx="2">
                  <c:v>Other operating expenditure</c:v>
                </c:pt>
                <c:pt idx="3">
                  <c:v>Total operating expenditure</c:v>
                </c:pt>
              </c:strCache>
            </c:strRef>
          </c:cat>
          <c:val>
            <c:numRef>
              <c:f>'Variance Graph'!$C$6:$C$9</c:f>
              <c:numCache>
                <c:formatCode>#,##0</c:formatCode>
                <c:ptCount val="4"/>
                <c:pt idx="0">
                  <c:v>6583</c:v>
                </c:pt>
                <c:pt idx="1">
                  <c:v>1192</c:v>
                </c:pt>
                <c:pt idx="2">
                  <c:v>177</c:v>
                </c:pt>
                <c:pt idx="3">
                  <c:v>7952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E-AC4C-9BB2-C230CCB0EC3D}"/>
            </c:ext>
          </c:extLst>
        </c:ser>
        <c:ser>
          <c:idx val="1"/>
          <c:order val="1"/>
          <c:tx>
            <c:strRef>
              <c:f>'Variance Graph'!$D$5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1">
                <a:tint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'Variance Graph'!$B$6:$B$9</c:f>
              <c:strCache>
                <c:ptCount val="4"/>
                <c:pt idx="0">
                  <c:v>Salaries</c:v>
                </c:pt>
                <c:pt idx="1">
                  <c:v>Allowances and overtime</c:v>
                </c:pt>
                <c:pt idx="2">
                  <c:v>Other operating expenditure</c:v>
                </c:pt>
                <c:pt idx="3">
                  <c:v>Total operating expenditure</c:v>
                </c:pt>
              </c:strCache>
            </c:strRef>
          </c:cat>
          <c:val>
            <c:numRef>
              <c:f>'Variance Graph'!$D$6:$D$9</c:f>
              <c:numCache>
                <c:formatCode>#,##0</c:formatCode>
                <c:ptCount val="4"/>
                <c:pt idx="0">
                  <c:v>6587</c:v>
                </c:pt>
                <c:pt idx="1">
                  <c:v>1240</c:v>
                </c:pt>
                <c:pt idx="2">
                  <c:v>182</c:v>
                </c:pt>
                <c:pt idx="3">
                  <c:v>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E-AC4C-9BB2-C230CCB0EC3D}"/>
            </c:ext>
          </c:extLst>
        </c:ser>
        <c:ser>
          <c:idx val="2"/>
          <c:order val="2"/>
          <c:tx>
            <c:strRef>
              <c:f>'Variance Graph'!$E$5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1">
                <a:tint val="72000"/>
              </a:schemeClr>
            </a:solidFill>
            <a:ln>
              <a:noFill/>
            </a:ln>
            <a:effectLst/>
          </c:spPr>
          <c:invertIfNegative val="0"/>
          <c:cat>
            <c:strRef>
              <c:f>'Variance Graph'!$B$6:$B$9</c:f>
              <c:strCache>
                <c:ptCount val="4"/>
                <c:pt idx="0">
                  <c:v>Salaries</c:v>
                </c:pt>
                <c:pt idx="1">
                  <c:v>Allowances and overtime</c:v>
                </c:pt>
                <c:pt idx="2">
                  <c:v>Other operating expenditure</c:v>
                </c:pt>
                <c:pt idx="3">
                  <c:v>Total operating expenditure</c:v>
                </c:pt>
              </c:strCache>
            </c:strRef>
          </c:cat>
          <c:val>
            <c:numRef>
              <c:f>'Variance Graph'!$E$6:$E$9</c:f>
              <c:numCache>
                <c:formatCode>#,##0</c:formatCode>
                <c:ptCount val="4"/>
                <c:pt idx="0">
                  <c:v>6392</c:v>
                </c:pt>
                <c:pt idx="1">
                  <c:v>1278</c:v>
                </c:pt>
                <c:pt idx="2">
                  <c:v>203</c:v>
                </c:pt>
                <c:pt idx="3">
                  <c:v>7873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6E-AC4C-9BB2-C230CCB0EC3D}"/>
            </c:ext>
          </c:extLst>
        </c:ser>
        <c:ser>
          <c:idx val="3"/>
          <c:order val="3"/>
          <c:tx>
            <c:strRef>
              <c:f>'Variance Graph'!$F$5</c:f>
              <c:strCache>
                <c:ptCount val="1"/>
                <c:pt idx="0">
                  <c:v>October</c:v>
                </c:pt>
              </c:strCache>
            </c:strRef>
          </c:tx>
          <c:spPr>
            <a:solidFill>
              <a:schemeClr val="accent1">
                <a:tint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f>'Variance Graph'!$B$6:$B$9</c:f>
              <c:strCache>
                <c:ptCount val="4"/>
                <c:pt idx="0">
                  <c:v>Salaries</c:v>
                </c:pt>
                <c:pt idx="1">
                  <c:v>Allowances and overtime</c:v>
                </c:pt>
                <c:pt idx="2">
                  <c:v>Other operating expenditure</c:v>
                </c:pt>
                <c:pt idx="3">
                  <c:v>Total operating expenditure</c:v>
                </c:pt>
              </c:strCache>
            </c:strRef>
          </c:cat>
          <c:val>
            <c:numRef>
              <c:f>'Variance Graph'!$F$6:$F$9</c:f>
              <c:numCache>
                <c:formatCode>#,##0</c:formatCode>
                <c:ptCount val="4"/>
                <c:pt idx="0">
                  <c:v>6645</c:v>
                </c:pt>
                <c:pt idx="1">
                  <c:v>1305</c:v>
                </c:pt>
                <c:pt idx="2">
                  <c:v>179</c:v>
                </c:pt>
                <c:pt idx="3">
                  <c:v>8129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6E-AC4C-9BB2-C230CCB0EC3D}"/>
            </c:ext>
          </c:extLst>
        </c:ser>
        <c:ser>
          <c:idx val="4"/>
          <c:order val="4"/>
          <c:tx>
            <c:strRef>
              <c:f>'Variance Graph'!$G$5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'Variance Graph'!$B$6:$B$9</c:f>
              <c:strCache>
                <c:ptCount val="4"/>
                <c:pt idx="0">
                  <c:v>Salaries</c:v>
                </c:pt>
                <c:pt idx="1">
                  <c:v>Allowances and overtime</c:v>
                </c:pt>
                <c:pt idx="2">
                  <c:v>Other operating expenditure</c:v>
                </c:pt>
                <c:pt idx="3">
                  <c:v>Total operating expenditure</c:v>
                </c:pt>
              </c:strCache>
            </c:strRef>
          </c:cat>
          <c:val>
            <c:numRef>
              <c:f>'Variance Graph'!$G$6:$G$9</c:f>
              <c:numCache>
                <c:formatCode>#,##0</c:formatCode>
                <c:ptCount val="4"/>
                <c:pt idx="0">
                  <c:v>6459</c:v>
                </c:pt>
                <c:pt idx="1">
                  <c:v>1209</c:v>
                </c:pt>
                <c:pt idx="2">
                  <c:v>193</c:v>
                </c:pt>
                <c:pt idx="3">
                  <c:v>7861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6E-AC4C-9BB2-C230CCB0EC3D}"/>
            </c:ext>
          </c:extLst>
        </c:ser>
        <c:ser>
          <c:idx val="5"/>
          <c:order val="5"/>
          <c:tx>
            <c:strRef>
              <c:f>'Variance Graph'!$H$5</c:f>
              <c:strCache>
                <c:ptCount val="1"/>
                <c:pt idx="0">
                  <c:v>December</c:v>
                </c:pt>
              </c:strCache>
            </c:strRef>
          </c:tx>
          <c:spPr>
            <a:solidFill>
              <a:schemeClr val="accent1">
                <a:shade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f>'Variance Graph'!$B$6:$B$9</c:f>
              <c:strCache>
                <c:ptCount val="4"/>
                <c:pt idx="0">
                  <c:v>Salaries</c:v>
                </c:pt>
                <c:pt idx="1">
                  <c:v>Allowances and overtime</c:v>
                </c:pt>
                <c:pt idx="2">
                  <c:v>Other operating expenditure</c:v>
                </c:pt>
                <c:pt idx="3">
                  <c:v>Total operating expenditure</c:v>
                </c:pt>
              </c:strCache>
            </c:strRef>
          </c:cat>
          <c:val>
            <c:numRef>
              <c:f>'Variance Graph'!$H$6:$H$9</c:f>
              <c:numCache>
                <c:formatCode>#,##0</c:formatCode>
                <c:ptCount val="4"/>
                <c:pt idx="0">
                  <c:v>6676</c:v>
                </c:pt>
                <c:pt idx="1">
                  <c:v>1239</c:v>
                </c:pt>
                <c:pt idx="2">
                  <c:v>184</c:v>
                </c:pt>
                <c:pt idx="3">
                  <c:v>8098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6E-AC4C-9BB2-C230CCB0EC3D}"/>
            </c:ext>
          </c:extLst>
        </c:ser>
        <c:ser>
          <c:idx val="6"/>
          <c:order val="6"/>
          <c:tx>
            <c:strRef>
              <c:f>'Variance Graph'!$I$5</c:f>
              <c:strCache>
                <c:ptCount val="1"/>
                <c:pt idx="0">
                  <c:v>January</c:v>
                </c:pt>
              </c:strCache>
            </c:strRef>
          </c:tx>
          <c:spPr>
            <a:solidFill>
              <a:schemeClr val="accent1">
                <a:shade val="72000"/>
              </a:schemeClr>
            </a:solidFill>
            <a:ln>
              <a:noFill/>
            </a:ln>
            <a:effectLst/>
          </c:spPr>
          <c:invertIfNegative val="0"/>
          <c:cat>
            <c:strRef>
              <c:f>'Variance Graph'!$B$6:$B$9</c:f>
              <c:strCache>
                <c:ptCount val="4"/>
                <c:pt idx="0">
                  <c:v>Salaries</c:v>
                </c:pt>
                <c:pt idx="1">
                  <c:v>Allowances and overtime</c:v>
                </c:pt>
                <c:pt idx="2">
                  <c:v>Other operating expenditure</c:v>
                </c:pt>
                <c:pt idx="3">
                  <c:v>Total operating expenditure</c:v>
                </c:pt>
              </c:strCache>
            </c:strRef>
          </c:cat>
          <c:val>
            <c:numRef>
              <c:f>'Variance Graph'!$I$6:$I$9</c:f>
              <c:numCache>
                <c:formatCode>#,##0</c:formatCode>
                <c:ptCount val="4"/>
                <c:pt idx="0">
                  <c:v>6598</c:v>
                </c:pt>
                <c:pt idx="1">
                  <c:v>1191</c:v>
                </c:pt>
                <c:pt idx="2">
                  <c:v>176</c:v>
                </c:pt>
                <c:pt idx="3">
                  <c:v>7965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6E-AC4C-9BB2-C230CCB0EC3D}"/>
            </c:ext>
          </c:extLst>
        </c:ser>
        <c:ser>
          <c:idx val="7"/>
          <c:order val="7"/>
          <c:tx>
            <c:strRef>
              <c:f>'Variance Graph'!$J$5</c:f>
              <c:strCache>
                <c:ptCount val="1"/>
                <c:pt idx="0">
                  <c:v>February</c:v>
                </c:pt>
              </c:strCache>
            </c:strRef>
          </c:tx>
          <c:spPr>
            <a:solidFill>
              <a:schemeClr val="accent1">
                <a:shade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'Variance Graph'!$B$6:$B$9</c:f>
              <c:strCache>
                <c:ptCount val="4"/>
                <c:pt idx="0">
                  <c:v>Salaries</c:v>
                </c:pt>
                <c:pt idx="1">
                  <c:v>Allowances and overtime</c:v>
                </c:pt>
                <c:pt idx="2">
                  <c:v>Other operating expenditure</c:v>
                </c:pt>
                <c:pt idx="3">
                  <c:v>Total operating expenditure</c:v>
                </c:pt>
              </c:strCache>
            </c:strRef>
          </c:cat>
          <c:val>
            <c:numRef>
              <c:f>'Variance Graph'!$J$6:$J$9</c:f>
              <c:numCache>
                <c:formatCode>#,##0</c:formatCode>
                <c:ptCount val="4"/>
                <c:pt idx="0">
                  <c:v>6002</c:v>
                </c:pt>
                <c:pt idx="1">
                  <c:v>1025</c:v>
                </c:pt>
                <c:pt idx="2">
                  <c:v>167</c:v>
                </c:pt>
                <c:pt idx="3">
                  <c:v>7194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6E-AC4C-9BB2-C230CCB0EC3D}"/>
            </c:ext>
          </c:extLst>
        </c:ser>
        <c:ser>
          <c:idx val="8"/>
          <c:order val="8"/>
          <c:tx>
            <c:strRef>
              <c:f>'Variance Graph'!$K$5</c:f>
              <c:strCache>
                <c:ptCount val="1"/>
                <c:pt idx="0">
                  <c:v>March</c:v>
                </c:pt>
              </c:strCache>
            </c:strRef>
          </c:tx>
          <c:spPr>
            <a:solidFill>
              <a:schemeClr val="accent1">
                <a:shade val="44000"/>
              </a:schemeClr>
            </a:solidFill>
            <a:ln>
              <a:noFill/>
            </a:ln>
            <a:effectLst/>
          </c:spPr>
          <c:invertIfNegative val="0"/>
          <c:cat>
            <c:strRef>
              <c:f>'Variance Graph'!$B$6:$B$9</c:f>
              <c:strCache>
                <c:ptCount val="4"/>
                <c:pt idx="0">
                  <c:v>Salaries</c:v>
                </c:pt>
                <c:pt idx="1">
                  <c:v>Allowances and overtime</c:v>
                </c:pt>
                <c:pt idx="2">
                  <c:v>Other operating expenditure</c:v>
                </c:pt>
                <c:pt idx="3">
                  <c:v>Total operating expenditure</c:v>
                </c:pt>
              </c:strCache>
            </c:strRef>
          </c:cat>
          <c:val>
            <c:numRef>
              <c:f>'Variance Graph'!$K$6:$K$9</c:f>
              <c:numCache>
                <c:formatCode>#,##0</c:formatCode>
                <c:ptCount val="4"/>
                <c:pt idx="0">
                  <c:v>6654</c:v>
                </c:pt>
                <c:pt idx="1">
                  <c:v>1250</c:v>
                </c:pt>
                <c:pt idx="2">
                  <c:v>186</c:v>
                </c:pt>
                <c:pt idx="3">
                  <c:v>8090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6E-AC4C-9BB2-C230CCB0E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15763647"/>
        <c:axId val="1001499888"/>
      </c:barChart>
      <c:catAx>
        <c:axId val="14157636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1499888"/>
        <c:crosses val="autoZero"/>
        <c:auto val="1"/>
        <c:lblAlgn val="ctr"/>
        <c:lblOffset val="100"/>
        <c:noMultiLvlLbl val="0"/>
      </c:catAx>
      <c:valAx>
        <c:axId val="100149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763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'Variance Graph'!$B$14</c:f>
              <c:strCache>
                <c:ptCount val="1"/>
                <c:pt idx="0">
                  <c:v>Salaries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'Variance Graph'!$C$13:$K$13</c:f>
              <c:strCache>
                <c:ptCount val="9"/>
                <c:pt idx="0">
                  <c:v>July</c:v>
                </c:pt>
                <c:pt idx="1">
                  <c:v>August</c:v>
                </c:pt>
                <c:pt idx="2">
                  <c:v>September</c:v>
                </c:pt>
                <c:pt idx="3">
                  <c:v>October</c:v>
                </c:pt>
                <c:pt idx="4">
                  <c:v>November</c:v>
                </c:pt>
                <c:pt idx="5">
                  <c:v>December</c:v>
                </c:pt>
                <c:pt idx="6">
                  <c:v>January</c:v>
                </c:pt>
                <c:pt idx="7">
                  <c:v>February</c:v>
                </c:pt>
                <c:pt idx="8">
                  <c:v>March</c:v>
                </c:pt>
              </c:strCache>
            </c:strRef>
          </c:cat>
          <c:val>
            <c:numRef>
              <c:f>'Variance Graph'!$C$14:$K$14</c:f>
              <c:numCache>
                <c:formatCode>#,##0</c:formatCode>
                <c:ptCount val="9"/>
                <c:pt idx="0">
                  <c:v>5842</c:v>
                </c:pt>
                <c:pt idx="1">
                  <c:v>6196</c:v>
                </c:pt>
                <c:pt idx="2">
                  <c:v>6096</c:v>
                </c:pt>
                <c:pt idx="3">
                  <c:v>6278</c:v>
                </c:pt>
                <c:pt idx="4">
                  <c:v>5990</c:v>
                </c:pt>
                <c:pt idx="5">
                  <c:v>6177</c:v>
                </c:pt>
                <c:pt idx="6">
                  <c:v>6011</c:v>
                </c:pt>
                <c:pt idx="7">
                  <c:v>5402</c:v>
                </c:pt>
                <c:pt idx="8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B-AB4A-AB88-74F5FE6ED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6670591"/>
        <c:axId val="1227196352"/>
      </c:lineChart>
      <c:catAx>
        <c:axId val="67667059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27196352"/>
        <c:crosses val="autoZero"/>
        <c:auto val="1"/>
        <c:lblAlgn val="ctr"/>
        <c:lblOffset val="100"/>
        <c:noMultiLvlLbl val="0"/>
      </c:catAx>
      <c:valAx>
        <c:axId val="1227196352"/>
        <c:scaling>
          <c:orientation val="minMax"/>
          <c:max val="90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676670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2.9163021289005542E-2"/>
          <c:w val="0.93232869827441778"/>
          <c:h val="0.91980169145523472"/>
        </c:manualLayout>
      </c:layout>
      <c:lineChart>
        <c:grouping val="standard"/>
        <c:varyColors val="0"/>
        <c:ser>
          <c:idx val="0"/>
          <c:order val="0"/>
          <c:tx>
            <c:strRef>
              <c:f>'Variance Graph'!$B$14</c:f>
              <c:strCache>
                <c:ptCount val="1"/>
                <c:pt idx="0">
                  <c:v>Salaries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'Variance Graph'!$C$13:$K$13</c:f>
              <c:strCache>
                <c:ptCount val="9"/>
                <c:pt idx="0">
                  <c:v>July</c:v>
                </c:pt>
                <c:pt idx="1">
                  <c:v>August</c:v>
                </c:pt>
                <c:pt idx="2">
                  <c:v>September</c:v>
                </c:pt>
                <c:pt idx="3">
                  <c:v>October</c:v>
                </c:pt>
                <c:pt idx="4">
                  <c:v>November</c:v>
                </c:pt>
                <c:pt idx="5">
                  <c:v>December</c:v>
                </c:pt>
                <c:pt idx="6">
                  <c:v>January</c:v>
                </c:pt>
                <c:pt idx="7">
                  <c:v>February</c:v>
                </c:pt>
                <c:pt idx="8">
                  <c:v>March</c:v>
                </c:pt>
              </c:strCache>
            </c:strRef>
          </c:cat>
          <c:val>
            <c:numRef>
              <c:f>'Variance Graph'!$C$15:$K$15</c:f>
              <c:numCache>
                <c:formatCode>#,##0</c:formatCode>
                <c:ptCount val="9"/>
                <c:pt idx="0">
                  <c:v>1620</c:v>
                </c:pt>
                <c:pt idx="1">
                  <c:v>1687</c:v>
                </c:pt>
                <c:pt idx="2">
                  <c:v>1617</c:v>
                </c:pt>
                <c:pt idx="3">
                  <c:v>1826</c:v>
                </c:pt>
                <c:pt idx="4">
                  <c:v>1462</c:v>
                </c:pt>
                <c:pt idx="5">
                  <c:v>1802</c:v>
                </c:pt>
                <c:pt idx="6">
                  <c:v>1476</c:v>
                </c:pt>
                <c:pt idx="7">
                  <c:v>1390</c:v>
                </c:pt>
                <c:pt idx="8">
                  <c:v>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1D-6045-91EF-414552B2D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6670591"/>
        <c:axId val="1227196352"/>
      </c:lineChart>
      <c:catAx>
        <c:axId val="67667059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27196352"/>
        <c:crosses val="autoZero"/>
        <c:auto val="1"/>
        <c:lblAlgn val="ctr"/>
        <c:lblOffset val="100"/>
        <c:noMultiLvlLbl val="0"/>
      </c:catAx>
      <c:valAx>
        <c:axId val="1227196352"/>
        <c:scaling>
          <c:orientation val="minMax"/>
          <c:max val="90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676670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'Variance Graph'!$B$14</c:f>
              <c:strCache>
                <c:ptCount val="1"/>
                <c:pt idx="0">
                  <c:v>Salaries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'Variance Graph'!$C$13:$K$13</c:f>
              <c:strCache>
                <c:ptCount val="9"/>
                <c:pt idx="0">
                  <c:v>July</c:v>
                </c:pt>
                <c:pt idx="1">
                  <c:v>August</c:v>
                </c:pt>
                <c:pt idx="2">
                  <c:v>September</c:v>
                </c:pt>
                <c:pt idx="3">
                  <c:v>October</c:v>
                </c:pt>
                <c:pt idx="4">
                  <c:v>November</c:v>
                </c:pt>
                <c:pt idx="5">
                  <c:v>December</c:v>
                </c:pt>
                <c:pt idx="6">
                  <c:v>January</c:v>
                </c:pt>
                <c:pt idx="7">
                  <c:v>February</c:v>
                </c:pt>
                <c:pt idx="8">
                  <c:v>March</c:v>
                </c:pt>
              </c:strCache>
            </c:strRef>
          </c:cat>
          <c:val>
            <c:numRef>
              <c:f>'Variance Graph'!$C$16:$K$16</c:f>
              <c:numCache>
                <c:formatCode>#,##0</c:formatCode>
                <c:ptCount val="9"/>
                <c:pt idx="0">
                  <c:v>124</c:v>
                </c:pt>
                <c:pt idx="1">
                  <c:v>207</c:v>
                </c:pt>
                <c:pt idx="2">
                  <c:v>201</c:v>
                </c:pt>
                <c:pt idx="3">
                  <c:v>214</c:v>
                </c:pt>
                <c:pt idx="4">
                  <c:v>196</c:v>
                </c:pt>
                <c:pt idx="5">
                  <c:v>159</c:v>
                </c:pt>
                <c:pt idx="6">
                  <c:v>176</c:v>
                </c:pt>
                <c:pt idx="7">
                  <c:v>199</c:v>
                </c:pt>
                <c:pt idx="8">
                  <c:v>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82-044B-AED3-CE8218E2A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6670591"/>
        <c:axId val="1227196352"/>
      </c:lineChart>
      <c:catAx>
        <c:axId val="67667059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27196352"/>
        <c:crosses val="autoZero"/>
        <c:auto val="1"/>
        <c:lblAlgn val="ctr"/>
        <c:lblOffset val="100"/>
        <c:noMultiLvlLbl val="0"/>
      </c:catAx>
      <c:valAx>
        <c:axId val="1227196352"/>
        <c:scaling>
          <c:orientation val="minMax"/>
          <c:max val="90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676670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'Variance Graph'!$B$14</c:f>
              <c:strCache>
                <c:ptCount val="1"/>
                <c:pt idx="0">
                  <c:v>Salaries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'Variance Graph'!$C$13:$K$13</c:f>
              <c:strCache>
                <c:ptCount val="9"/>
                <c:pt idx="0">
                  <c:v>July</c:v>
                </c:pt>
                <c:pt idx="1">
                  <c:v>August</c:v>
                </c:pt>
                <c:pt idx="2">
                  <c:v>September</c:v>
                </c:pt>
                <c:pt idx="3">
                  <c:v>October</c:v>
                </c:pt>
                <c:pt idx="4">
                  <c:v>November</c:v>
                </c:pt>
                <c:pt idx="5">
                  <c:v>December</c:v>
                </c:pt>
                <c:pt idx="6">
                  <c:v>January</c:v>
                </c:pt>
                <c:pt idx="7">
                  <c:v>February</c:v>
                </c:pt>
                <c:pt idx="8">
                  <c:v>March</c:v>
                </c:pt>
              </c:strCache>
            </c:strRef>
          </c:cat>
          <c:val>
            <c:numRef>
              <c:f>'Variance Graph'!$C$17:$K$17</c:f>
              <c:numCache>
                <c:formatCode>#,##0</c:formatCode>
                <c:ptCount val="9"/>
                <c:pt idx="0">
                  <c:v>7586</c:v>
                </c:pt>
                <c:pt idx="1">
                  <c:v>8090</c:v>
                </c:pt>
                <c:pt idx="2">
                  <c:v>7913</c:v>
                </c:pt>
                <c:pt idx="3">
                  <c:v>8318</c:v>
                </c:pt>
                <c:pt idx="4">
                  <c:v>7648</c:v>
                </c:pt>
                <c:pt idx="5">
                  <c:v>8138</c:v>
                </c:pt>
                <c:pt idx="6">
                  <c:v>7662</c:v>
                </c:pt>
                <c:pt idx="7">
                  <c:v>6990</c:v>
                </c:pt>
                <c:pt idx="8">
                  <c:v>8236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C4-9A41-942C-869E7D70F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6670591"/>
        <c:axId val="1227196352"/>
      </c:lineChart>
      <c:catAx>
        <c:axId val="67667059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27196352"/>
        <c:crosses val="autoZero"/>
        <c:auto val="1"/>
        <c:lblAlgn val="ctr"/>
        <c:lblOffset val="100"/>
        <c:noMultiLvlLbl val="0"/>
      </c:catAx>
      <c:valAx>
        <c:axId val="1227196352"/>
        <c:scaling>
          <c:orientation val="minMax"/>
          <c:max val="90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676670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Org- Frequency</a:t>
            </a:r>
            <a:r>
              <a:rPr lang="en-US" baseline="0"/>
              <a:t> Distribution by Age at 31 December 2015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399556048834629E-2"/>
          <c:y val="0.15549282754749996"/>
          <c:w val="0.9373917869034406"/>
          <c:h val="0.725256086108502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Histogram!$F$3</c:f>
              <c:strCache>
                <c:ptCount val="1"/>
                <c:pt idx="0">
                  <c:v>Number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42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CC-714F-9B6C-E9DC2A486C97}"/>
              </c:ext>
            </c:extLst>
          </c:dPt>
          <c:dPt>
            <c:idx val="43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0CC-714F-9B6C-E9DC2A486C97}"/>
              </c:ext>
            </c:extLst>
          </c:dPt>
          <c:dPt>
            <c:idx val="44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0CC-714F-9B6C-E9DC2A486C97}"/>
              </c:ext>
            </c:extLst>
          </c:dPt>
          <c:dPt>
            <c:idx val="45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CC-714F-9B6C-E9DC2A486C97}"/>
              </c:ext>
            </c:extLst>
          </c:dPt>
          <c:dPt>
            <c:idx val="46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CC-714F-9B6C-E9DC2A486C97}"/>
              </c:ext>
            </c:extLst>
          </c:dPt>
          <c:dPt>
            <c:idx val="4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0CC-714F-9B6C-E9DC2A486C97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0CC-714F-9B6C-E9DC2A486C97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0CC-714F-9B6C-E9DC2A486C97}"/>
              </c:ext>
            </c:extLst>
          </c:dPt>
          <c:dPt>
            <c:idx val="5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0CC-714F-9B6C-E9DC2A486C97}"/>
              </c:ext>
            </c:extLst>
          </c:dPt>
          <c:dPt>
            <c:idx val="5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0CC-714F-9B6C-E9DC2A486C97}"/>
              </c:ext>
            </c:extLst>
          </c:dPt>
          <c:dPt>
            <c:idx val="5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CC-714F-9B6C-E9DC2A486C97}"/>
              </c:ext>
            </c:extLst>
          </c:dPt>
          <c:dPt>
            <c:idx val="5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0CC-714F-9B6C-E9DC2A486C97}"/>
              </c:ext>
            </c:extLst>
          </c:dPt>
          <c:dPt>
            <c:idx val="5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CC-714F-9B6C-E9DC2A486C97}"/>
              </c:ext>
            </c:extLst>
          </c:dPt>
          <c:dLbls>
            <c:dLbl>
              <c:idx val="4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CC-714F-9B6C-E9DC2A486C97}"/>
                </c:ext>
              </c:extLst>
            </c:dLbl>
            <c:dLbl>
              <c:idx val="4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CC-714F-9B6C-E9DC2A486C97}"/>
                </c:ext>
              </c:extLst>
            </c:dLbl>
            <c:dLbl>
              <c:idx val="4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CC-714F-9B6C-E9DC2A486C97}"/>
                </c:ext>
              </c:extLst>
            </c:dLbl>
            <c:dLbl>
              <c:idx val="4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CC-714F-9B6C-E9DC2A486C97}"/>
                </c:ext>
              </c:extLst>
            </c:dLbl>
            <c:dLbl>
              <c:idx val="5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CC-714F-9B6C-E9DC2A486C97}"/>
                </c:ext>
              </c:extLst>
            </c:dLbl>
            <c:dLbl>
              <c:idx val="5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CC-714F-9B6C-E9DC2A486C97}"/>
                </c:ext>
              </c:extLst>
            </c:dLbl>
            <c:dLbl>
              <c:idx val="5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CC-714F-9B6C-E9DC2A486C97}"/>
                </c:ext>
              </c:extLst>
            </c:dLbl>
            <c:dLbl>
              <c:idx val="5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CC-714F-9B6C-E9DC2A486C97}"/>
                </c:ext>
              </c:extLst>
            </c:dLbl>
            <c:dLbl>
              <c:idx val="5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CC-714F-9B6C-E9DC2A486C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Histogram!$E$4:$E$58</c:f>
              <c:strCache>
                <c:ptCount val="55"/>
                <c:pt idx="0">
                  <c:v> 18</c:v>
                </c:pt>
                <c:pt idx="1">
                  <c:v> 19</c:v>
                </c:pt>
                <c:pt idx="2">
                  <c:v> 20</c:v>
                </c:pt>
                <c:pt idx="3">
                  <c:v> 21</c:v>
                </c:pt>
                <c:pt idx="4">
                  <c:v> 22</c:v>
                </c:pt>
                <c:pt idx="5">
                  <c:v> 23</c:v>
                </c:pt>
                <c:pt idx="6">
                  <c:v> 24</c:v>
                </c:pt>
                <c:pt idx="7">
                  <c:v> 25</c:v>
                </c:pt>
                <c:pt idx="8">
                  <c:v> 26</c:v>
                </c:pt>
                <c:pt idx="9">
                  <c:v> 27</c:v>
                </c:pt>
                <c:pt idx="10">
                  <c:v> 28</c:v>
                </c:pt>
                <c:pt idx="11">
                  <c:v> 29</c:v>
                </c:pt>
                <c:pt idx="12">
                  <c:v> 30</c:v>
                </c:pt>
                <c:pt idx="13">
                  <c:v> 31</c:v>
                </c:pt>
                <c:pt idx="14">
                  <c:v> 32</c:v>
                </c:pt>
                <c:pt idx="15">
                  <c:v> 33</c:v>
                </c:pt>
                <c:pt idx="16">
                  <c:v> 34</c:v>
                </c:pt>
                <c:pt idx="17">
                  <c:v> 35</c:v>
                </c:pt>
                <c:pt idx="18">
                  <c:v> 36</c:v>
                </c:pt>
                <c:pt idx="19">
                  <c:v> 37</c:v>
                </c:pt>
                <c:pt idx="20">
                  <c:v> 38</c:v>
                </c:pt>
                <c:pt idx="21">
                  <c:v> 39</c:v>
                </c:pt>
                <c:pt idx="22">
                  <c:v> 40</c:v>
                </c:pt>
                <c:pt idx="23">
                  <c:v> 41</c:v>
                </c:pt>
                <c:pt idx="24">
                  <c:v> 42</c:v>
                </c:pt>
                <c:pt idx="25">
                  <c:v> 43</c:v>
                </c:pt>
                <c:pt idx="26">
                  <c:v> 44</c:v>
                </c:pt>
                <c:pt idx="27">
                  <c:v> 45</c:v>
                </c:pt>
                <c:pt idx="28">
                  <c:v> 46</c:v>
                </c:pt>
                <c:pt idx="29">
                  <c:v> 47</c:v>
                </c:pt>
                <c:pt idx="30">
                  <c:v> 48</c:v>
                </c:pt>
                <c:pt idx="31">
                  <c:v> 49</c:v>
                </c:pt>
                <c:pt idx="32">
                  <c:v> 50</c:v>
                </c:pt>
                <c:pt idx="33">
                  <c:v> 51</c:v>
                </c:pt>
                <c:pt idx="34">
                  <c:v> 52</c:v>
                </c:pt>
                <c:pt idx="35">
                  <c:v> 53</c:v>
                </c:pt>
                <c:pt idx="36">
                  <c:v> 54</c:v>
                </c:pt>
                <c:pt idx="37">
                  <c:v> 55</c:v>
                </c:pt>
                <c:pt idx="38">
                  <c:v> 56</c:v>
                </c:pt>
                <c:pt idx="39">
                  <c:v> 57</c:v>
                </c:pt>
                <c:pt idx="40">
                  <c:v> 58</c:v>
                </c:pt>
                <c:pt idx="41">
                  <c:v> 59</c:v>
                </c:pt>
                <c:pt idx="42">
                  <c:v> 60</c:v>
                </c:pt>
                <c:pt idx="43">
                  <c:v> 61</c:v>
                </c:pt>
                <c:pt idx="44">
                  <c:v> 62</c:v>
                </c:pt>
                <c:pt idx="45">
                  <c:v> 63</c:v>
                </c:pt>
                <c:pt idx="46">
                  <c:v> 64</c:v>
                </c:pt>
                <c:pt idx="47">
                  <c:v> 65</c:v>
                </c:pt>
                <c:pt idx="48">
                  <c:v> 66</c:v>
                </c:pt>
                <c:pt idx="49">
                  <c:v> 67</c:v>
                </c:pt>
                <c:pt idx="50">
                  <c:v> 68</c:v>
                </c:pt>
                <c:pt idx="51">
                  <c:v> 69</c:v>
                </c:pt>
                <c:pt idx="52">
                  <c:v> 70</c:v>
                </c:pt>
                <c:pt idx="53">
                  <c:v> 71</c:v>
                </c:pt>
                <c:pt idx="54">
                  <c:v> 73</c:v>
                </c:pt>
              </c:strCache>
            </c:strRef>
          </c:cat>
          <c:val>
            <c:numRef>
              <c:f>Histogram!$F$4:$F$58</c:f>
              <c:numCache>
                <c:formatCode>#,##0.0</c:formatCode>
                <c:ptCount val="55"/>
                <c:pt idx="0">
                  <c:v>4</c:v>
                </c:pt>
                <c:pt idx="1">
                  <c:v>3.8</c:v>
                </c:pt>
                <c:pt idx="2">
                  <c:v>12</c:v>
                </c:pt>
                <c:pt idx="3">
                  <c:v>11</c:v>
                </c:pt>
                <c:pt idx="4">
                  <c:v>13</c:v>
                </c:pt>
                <c:pt idx="5">
                  <c:v>10</c:v>
                </c:pt>
                <c:pt idx="6">
                  <c:v>29.6</c:v>
                </c:pt>
                <c:pt idx="7">
                  <c:v>29.5</c:v>
                </c:pt>
                <c:pt idx="8">
                  <c:v>26.8</c:v>
                </c:pt>
                <c:pt idx="9">
                  <c:v>27.4267</c:v>
                </c:pt>
                <c:pt idx="10">
                  <c:v>22.4</c:v>
                </c:pt>
                <c:pt idx="11">
                  <c:v>35</c:v>
                </c:pt>
                <c:pt idx="12">
                  <c:v>36.066699999999997</c:v>
                </c:pt>
                <c:pt idx="13">
                  <c:v>55.900000000000006</c:v>
                </c:pt>
                <c:pt idx="14">
                  <c:v>45.8</c:v>
                </c:pt>
                <c:pt idx="15">
                  <c:v>30.1</c:v>
                </c:pt>
                <c:pt idx="16">
                  <c:v>42.4</c:v>
                </c:pt>
                <c:pt idx="17">
                  <c:v>39.200000000000003</c:v>
                </c:pt>
                <c:pt idx="18">
                  <c:v>40.75</c:v>
                </c:pt>
                <c:pt idx="19">
                  <c:v>34.4</c:v>
                </c:pt>
                <c:pt idx="20">
                  <c:v>44.1</c:v>
                </c:pt>
                <c:pt idx="21">
                  <c:v>41.473299999999995</c:v>
                </c:pt>
                <c:pt idx="22">
                  <c:v>35.700000000000003</c:v>
                </c:pt>
                <c:pt idx="23">
                  <c:v>31.566700000000001</c:v>
                </c:pt>
                <c:pt idx="24">
                  <c:v>30.9</c:v>
                </c:pt>
                <c:pt idx="25">
                  <c:v>39.6</c:v>
                </c:pt>
                <c:pt idx="26">
                  <c:v>44.4</c:v>
                </c:pt>
                <c:pt idx="27">
                  <c:v>39.6</c:v>
                </c:pt>
                <c:pt idx="28">
                  <c:v>39</c:v>
                </c:pt>
                <c:pt idx="29">
                  <c:v>32.6</c:v>
                </c:pt>
                <c:pt idx="30">
                  <c:v>39.053299999999993</c:v>
                </c:pt>
                <c:pt idx="31">
                  <c:v>37.6</c:v>
                </c:pt>
                <c:pt idx="32">
                  <c:v>42</c:v>
                </c:pt>
                <c:pt idx="33">
                  <c:v>22</c:v>
                </c:pt>
                <c:pt idx="34">
                  <c:v>35.673300000000005</c:v>
                </c:pt>
                <c:pt idx="35">
                  <c:v>26.8</c:v>
                </c:pt>
                <c:pt idx="36">
                  <c:v>23.8</c:v>
                </c:pt>
                <c:pt idx="37">
                  <c:v>27.933300000000003</c:v>
                </c:pt>
                <c:pt idx="38">
                  <c:v>34.730000000000004</c:v>
                </c:pt>
                <c:pt idx="39">
                  <c:v>31.493300000000001</c:v>
                </c:pt>
                <c:pt idx="40">
                  <c:v>41</c:v>
                </c:pt>
                <c:pt idx="41">
                  <c:v>26.8</c:v>
                </c:pt>
                <c:pt idx="42">
                  <c:v>31.400000000000002</c:v>
                </c:pt>
                <c:pt idx="43">
                  <c:v>22.6</c:v>
                </c:pt>
                <c:pt idx="44">
                  <c:v>18.899999999999999</c:v>
                </c:pt>
                <c:pt idx="45">
                  <c:v>15.8</c:v>
                </c:pt>
                <c:pt idx="46">
                  <c:v>22.8</c:v>
                </c:pt>
                <c:pt idx="47">
                  <c:v>9.8000000000000007</c:v>
                </c:pt>
                <c:pt idx="48">
                  <c:v>5</c:v>
                </c:pt>
                <c:pt idx="49">
                  <c:v>4</c:v>
                </c:pt>
                <c:pt idx="50">
                  <c:v>5</c:v>
                </c:pt>
                <c:pt idx="51">
                  <c:v>3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0CC-714F-9B6C-E9DC2A486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725002880"/>
        <c:axId val="-725000128"/>
      </c:barChart>
      <c:catAx>
        <c:axId val="-7250028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Age in 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25000128"/>
        <c:crosses val="autoZero"/>
        <c:auto val="1"/>
        <c:lblAlgn val="ctr"/>
        <c:lblOffset val="100"/>
        <c:noMultiLvlLbl val="0"/>
      </c:catAx>
      <c:valAx>
        <c:axId val="-72500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</a:t>
                </a:r>
                <a:r>
                  <a:rPr lang="en-GB" baseline="0"/>
                  <a:t> of FTE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9.9889012208657056E-3"/>
              <c:y val="3.727463312368973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25002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4542964738104"/>
          <c:y val="4.0366972477064222E-2"/>
          <c:w val="0.86677051238160452"/>
          <c:h val="0.56503214621108144"/>
        </c:manualLayout>
      </c:layout>
      <c:barChart>
        <c:barDir val="col"/>
        <c:grouping val="stacked"/>
        <c:varyColors val="0"/>
        <c:ser>
          <c:idx val="0"/>
          <c:order val="0"/>
          <c:tx>
            <c:v>Poor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10434782608695652"/>
                  <c:y val="1.147776183644194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CE-224C-B1EA-663B9CC5026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CE-224C-B1EA-663B9CC5026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CE-224C-B1EA-663B9CC502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Employee satisfaction 2013</c:v>
              </c:pt>
              <c:pt idx="1">
                <c:v>Employee satisfaction 2014</c:v>
              </c:pt>
              <c:pt idx="2">
                <c:v>Employee satisfaction 2015</c:v>
              </c:pt>
            </c:strLit>
          </c:cat>
          <c:val>
            <c:numLit>
              <c:formatCode>General</c:formatCode>
              <c:ptCount val="3"/>
              <c:pt idx="0">
                <c:v>0.6</c:v>
              </c:pt>
              <c:pt idx="1">
                <c:v>0.6</c:v>
              </c:pt>
              <c:pt idx="2">
                <c:v>0.6</c:v>
              </c:pt>
            </c:numLit>
          </c:val>
          <c:extLst>
            <c:ext xmlns:c16="http://schemas.microsoft.com/office/drawing/2014/chart" uri="{C3380CC4-5D6E-409C-BE32-E72D297353CC}">
              <c16:uniqueId val="{00000003-D5CE-224C-B1EA-663B9CC5026E}"/>
            </c:ext>
          </c:extLst>
        </c:ser>
        <c:ser>
          <c:idx val="1"/>
          <c:order val="1"/>
          <c:tx>
            <c:v>Fair</c:v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10144927536231885"/>
                  <c:y val="-2.8694404591104996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CE-224C-B1EA-663B9CC5026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CE-224C-B1EA-663B9CC5026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CE-224C-B1EA-663B9CC502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Employee satisfaction 2013</c:v>
              </c:pt>
              <c:pt idx="1">
                <c:v>Employee satisfaction 2014</c:v>
              </c:pt>
              <c:pt idx="2">
                <c:v>Employee satisfaction 2015</c:v>
              </c:pt>
            </c:strLit>
          </c:cat>
          <c:val>
            <c:numLit>
              <c:formatCode>General</c:formatCode>
              <c:ptCount val="3"/>
              <c:pt idx="0">
                <c:v>0.15</c:v>
              </c:pt>
              <c:pt idx="1">
                <c:v>0.15</c:v>
              </c:pt>
              <c:pt idx="2">
                <c:v>0.15</c:v>
              </c:pt>
            </c:numLit>
          </c:val>
          <c:extLst>
            <c:ext xmlns:c16="http://schemas.microsoft.com/office/drawing/2014/chart" uri="{C3380CC4-5D6E-409C-BE32-E72D297353CC}">
              <c16:uniqueId val="{00000007-D5CE-224C-B1EA-663B9CC5026E}"/>
            </c:ext>
          </c:extLst>
        </c:ser>
        <c:ser>
          <c:idx val="2"/>
          <c:order val="2"/>
          <c:tx>
            <c:v>Good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10144927536231885"/>
                  <c:y val="-2.8694404591104866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CE-224C-B1EA-663B9CC5026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CE-224C-B1EA-663B9CC5026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CE-224C-B1EA-663B9CC502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Employee satisfaction 2013</c:v>
              </c:pt>
              <c:pt idx="1">
                <c:v>Employee satisfaction 2014</c:v>
              </c:pt>
              <c:pt idx="2">
                <c:v>Employee satisfaction 2015</c:v>
              </c:pt>
            </c:strLit>
          </c:cat>
          <c:val>
            <c:numLit>
              <c:formatCode>General</c:formatCode>
              <c:ptCount val="3"/>
              <c:pt idx="0">
                <c:v>0.15</c:v>
              </c:pt>
              <c:pt idx="1">
                <c:v>0.15</c:v>
              </c:pt>
              <c:pt idx="2">
                <c:v>0.15</c:v>
              </c:pt>
            </c:numLit>
          </c:val>
          <c:extLst>
            <c:ext xmlns:c16="http://schemas.microsoft.com/office/drawing/2014/chart" uri="{C3380CC4-5D6E-409C-BE32-E72D297353CC}">
              <c16:uniqueId val="{0000000B-D5CE-224C-B1EA-663B9CC5026E}"/>
            </c:ext>
          </c:extLst>
        </c:ser>
        <c:ser>
          <c:idx val="3"/>
          <c:order val="3"/>
          <c:tx>
            <c:v>Excellent</c:v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Employee satisfaction 2013</c:v>
              </c:pt>
              <c:pt idx="1">
                <c:v>Employee satisfaction 2014</c:v>
              </c:pt>
              <c:pt idx="2">
                <c:v>Employee satisfaction 2015</c:v>
              </c:pt>
            </c:strLit>
          </c:cat>
          <c:val>
            <c:numLit>
              <c:formatCode>General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val>
          <c:extLst>
            <c:ext xmlns:c16="http://schemas.microsoft.com/office/drawing/2014/chart" uri="{C3380CC4-5D6E-409C-BE32-E72D297353CC}">
              <c16:uniqueId val="{0000000C-D5CE-224C-B1EA-663B9CC50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3618768"/>
        <c:axId val="1658687248"/>
      </c:barChart>
      <c:barChart>
        <c:barDir val="col"/>
        <c:grouping val="stacked"/>
        <c:varyColors val="0"/>
        <c:ser>
          <c:idx val="4"/>
          <c:order val="4"/>
          <c:tx>
            <c:v>Value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Employee satisfaction 2013</c:v>
              </c:pt>
              <c:pt idx="1">
                <c:v>Employee satisfaction 2014</c:v>
              </c:pt>
              <c:pt idx="2">
                <c:v>Employee satisfaction 2015</c:v>
              </c:pt>
            </c:strLit>
          </c:cat>
          <c:val>
            <c:numLit>
              <c:formatCode>General</c:formatCode>
              <c:ptCount val="3"/>
              <c:pt idx="0">
                <c:v>0.85</c:v>
              </c:pt>
              <c:pt idx="1">
                <c:v>0.82</c:v>
              </c:pt>
              <c:pt idx="2">
                <c:v>0.73</c:v>
              </c:pt>
            </c:numLit>
          </c:val>
          <c:extLst>
            <c:ext xmlns:c16="http://schemas.microsoft.com/office/drawing/2014/chart" uri="{C3380CC4-5D6E-409C-BE32-E72D297353CC}">
              <c16:uniqueId val="{0000000D-D5CE-224C-B1EA-663B9CC50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0"/>
        <c:overlap val="100"/>
        <c:axId val="1098976448"/>
        <c:axId val="1099085056"/>
      </c:barChart>
      <c:lineChart>
        <c:grouping val="standard"/>
        <c:varyColors val="0"/>
        <c:ser>
          <c:idx val="5"/>
          <c:order val="5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dash"/>
            <c:size val="23"/>
            <c:spPr>
              <a:solidFill>
                <a:srgbClr val="C00000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Lit>
              <c:ptCount val="3"/>
              <c:pt idx="0">
                <c:v>Employee satisfaction 2013</c:v>
              </c:pt>
              <c:pt idx="1">
                <c:v>Employee satisfaction 2014</c:v>
              </c:pt>
              <c:pt idx="2">
                <c:v>Employee satisfaction 2015</c:v>
              </c:pt>
            </c:strLit>
          </c:cat>
          <c:val>
            <c:numLit>
              <c:formatCode>General</c:formatCode>
              <c:ptCount val="3"/>
              <c:pt idx="0">
                <c:v>0.9</c:v>
              </c:pt>
              <c:pt idx="1">
                <c:v>0.9</c:v>
              </c:pt>
              <c:pt idx="2">
                <c:v>0.9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D5CE-224C-B1EA-663B9CC50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976448"/>
        <c:axId val="1099085056"/>
      </c:lineChart>
      <c:catAx>
        <c:axId val="166361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687248"/>
        <c:crosses val="autoZero"/>
        <c:auto val="1"/>
        <c:lblAlgn val="ctr"/>
        <c:lblOffset val="100"/>
        <c:noMultiLvlLbl val="0"/>
      </c:catAx>
      <c:valAx>
        <c:axId val="16586872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3618768"/>
        <c:crosses val="autoZero"/>
        <c:crossBetween val="between"/>
      </c:valAx>
      <c:valAx>
        <c:axId val="109908505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98976448"/>
        <c:crosses val="max"/>
        <c:crossBetween val="between"/>
      </c:valAx>
      <c:catAx>
        <c:axId val="109897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9085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Poor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0.6</c:v>
              </c:pt>
            </c:numLit>
          </c:val>
          <c:extLst>
            <c:ext xmlns:c16="http://schemas.microsoft.com/office/drawing/2014/chart" uri="{C3380CC4-5D6E-409C-BE32-E72D297353CC}">
              <c16:uniqueId val="{00000000-9922-DF4A-9286-268CD01453BD}"/>
            </c:ext>
          </c:extLst>
        </c:ser>
        <c:ser>
          <c:idx val="1"/>
          <c:order val="1"/>
          <c:tx>
            <c:v>Fair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0.15</c:v>
              </c:pt>
            </c:numLit>
          </c:val>
          <c:extLst>
            <c:ext xmlns:c16="http://schemas.microsoft.com/office/drawing/2014/chart" uri="{C3380CC4-5D6E-409C-BE32-E72D297353CC}">
              <c16:uniqueId val="{00000001-9922-DF4A-9286-268CD01453BD}"/>
            </c:ext>
          </c:extLst>
        </c:ser>
        <c:ser>
          <c:idx val="2"/>
          <c:order val="2"/>
          <c:tx>
            <c:v>Good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0.15</c:v>
              </c:pt>
            </c:numLit>
          </c:val>
          <c:extLst>
            <c:ext xmlns:c16="http://schemas.microsoft.com/office/drawing/2014/chart" uri="{C3380CC4-5D6E-409C-BE32-E72D297353CC}">
              <c16:uniqueId val="{00000002-9922-DF4A-9286-268CD01453BD}"/>
            </c:ext>
          </c:extLst>
        </c:ser>
        <c:ser>
          <c:idx val="3"/>
          <c:order val="3"/>
          <c:tx>
            <c:v>Excellent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0.1</c:v>
              </c:pt>
            </c:numLit>
          </c:val>
          <c:extLst>
            <c:ext xmlns:c16="http://schemas.microsoft.com/office/drawing/2014/chart" uri="{C3380CC4-5D6E-409C-BE32-E72D297353CC}">
              <c16:uniqueId val="{00000003-9922-DF4A-9286-268CD01453BD}"/>
            </c:ext>
          </c:extLst>
        </c:ser>
        <c:ser>
          <c:idx val="4"/>
          <c:order val="4"/>
          <c:tx>
            <c:v>Value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0.85</c:v>
              </c:pt>
            </c:numLit>
          </c:val>
          <c:extLst>
            <c:ext xmlns:c16="http://schemas.microsoft.com/office/drawing/2014/chart" uri="{C3380CC4-5D6E-409C-BE32-E72D297353CC}">
              <c16:uniqueId val="{00000004-9922-DF4A-9286-268CD01453BD}"/>
            </c:ext>
          </c:extLst>
        </c:ser>
        <c:ser>
          <c:idx val="5"/>
          <c:order val="5"/>
          <c:tx>
            <c:v>Target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0.9</c:v>
              </c:pt>
            </c:numLit>
          </c:val>
          <c:extLst>
            <c:ext xmlns:c16="http://schemas.microsoft.com/office/drawing/2014/chart" uri="{C3380CC4-5D6E-409C-BE32-E72D297353CC}">
              <c16:uniqueId val="{00000005-9922-DF4A-9286-268CD0145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2258928"/>
        <c:axId val="542260576"/>
      </c:barChart>
      <c:catAx>
        <c:axId val="54225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60576"/>
        <c:crosses val="autoZero"/>
        <c:auto val="1"/>
        <c:lblAlgn val="ctr"/>
        <c:lblOffset val="100"/>
        <c:noMultiLvlLbl val="0"/>
      </c:catAx>
      <c:valAx>
        <c:axId val="54226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58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'SASP Reading'!$A$5</c:f>
              <c:strCache>
                <c:ptCount val="1"/>
                <c:pt idx="0">
                  <c:v>All students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'SASP Reading'!$B$4:$I$4</c:f>
              <c:numCache>
                <c:formatCode>General</c:formatCod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</c:numCache>
            </c:numRef>
          </c:cat>
          <c:val>
            <c:numRef>
              <c:f>'SASP Reading'!$B$5:$I$5</c:f>
              <c:numCache>
                <c:formatCode>General</c:formatCode>
                <c:ptCount val="8"/>
                <c:pt idx="0">
                  <c:v>90</c:v>
                </c:pt>
                <c:pt idx="1">
                  <c:v>89</c:v>
                </c:pt>
                <c:pt idx="2">
                  <c:v>90</c:v>
                </c:pt>
                <c:pt idx="3">
                  <c:v>89</c:v>
                </c:pt>
                <c:pt idx="4">
                  <c:v>88</c:v>
                </c:pt>
                <c:pt idx="5">
                  <c:v>88</c:v>
                </c:pt>
                <c:pt idx="6">
                  <c:v>89</c:v>
                </c:pt>
                <c:pt idx="7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8-4C4B-B423-8EEBBADFCE7C}"/>
            </c:ext>
          </c:extLst>
        </c:ser>
        <c:ser>
          <c:idx val="1"/>
          <c:order val="1"/>
          <c:tx>
            <c:strRef>
              <c:f>'SASP Reading'!$A$6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'SASP Reading'!$B$4:$I$4</c:f>
              <c:numCache>
                <c:formatCode>General</c:formatCod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</c:numCache>
            </c:numRef>
          </c:cat>
          <c:val>
            <c:numRef>
              <c:f>'SASP Reading'!$B$6:$I$6</c:f>
              <c:numCache>
                <c:formatCode>General</c:formatCode>
                <c:ptCount val="8"/>
                <c:pt idx="0">
                  <c:v>88</c:v>
                </c:pt>
                <c:pt idx="1">
                  <c:v>87</c:v>
                </c:pt>
                <c:pt idx="2">
                  <c:v>88</c:v>
                </c:pt>
                <c:pt idx="3">
                  <c:v>87</c:v>
                </c:pt>
                <c:pt idx="4">
                  <c:v>85</c:v>
                </c:pt>
                <c:pt idx="5">
                  <c:v>85</c:v>
                </c:pt>
                <c:pt idx="6">
                  <c:v>87</c:v>
                </c:pt>
                <c:pt idx="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8-4C4B-B423-8EEBBADFCE7C}"/>
            </c:ext>
          </c:extLst>
        </c:ser>
        <c:ser>
          <c:idx val="2"/>
          <c:order val="2"/>
          <c:tx>
            <c:strRef>
              <c:f>'SASP Reading'!$A$7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numRef>
              <c:f>'SASP Reading'!$B$4:$I$4</c:f>
              <c:numCache>
                <c:formatCode>General</c:formatCod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</c:numCache>
            </c:numRef>
          </c:cat>
          <c:val>
            <c:numRef>
              <c:f>'SASP Reading'!$B$7:$I$7</c:f>
              <c:numCache>
                <c:formatCode>General</c:formatCode>
                <c:ptCount val="8"/>
                <c:pt idx="0">
                  <c:v>92</c:v>
                </c:pt>
                <c:pt idx="1">
                  <c:v>91</c:v>
                </c:pt>
                <c:pt idx="2">
                  <c:v>92</c:v>
                </c:pt>
                <c:pt idx="3">
                  <c:v>91</c:v>
                </c:pt>
                <c:pt idx="4">
                  <c:v>91</c:v>
                </c:pt>
                <c:pt idx="5">
                  <c:v>91</c:v>
                </c:pt>
                <c:pt idx="6">
                  <c:v>92</c:v>
                </c:pt>
                <c:pt idx="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B8-4C4B-B423-8EEBBADFCE7C}"/>
            </c:ext>
          </c:extLst>
        </c:ser>
        <c:ser>
          <c:idx val="3"/>
          <c:order val="3"/>
          <c:tx>
            <c:strRef>
              <c:f>'SASP Reading'!$A$8</c:f>
              <c:strCache>
                <c:ptCount val="1"/>
                <c:pt idx="0">
                  <c:v>Indigenous</c:v>
                </c:pt>
              </c:strCache>
            </c:strRef>
          </c:tx>
          <c:spPr>
            <a:solidFill>
              <a:srgbClr val="CC6633"/>
            </a:solidFill>
          </c:spPr>
          <c:invertIfNegative val="0"/>
          <c:cat>
            <c:numRef>
              <c:f>'SASP Reading'!$B$4:$I$4</c:f>
              <c:numCache>
                <c:formatCode>General</c:formatCod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</c:numCache>
            </c:numRef>
          </c:cat>
          <c:val>
            <c:numRef>
              <c:f>'SASP Reading'!$B$8:$I$8</c:f>
              <c:numCache>
                <c:formatCode>General</c:formatCode>
                <c:ptCount val="8"/>
                <c:pt idx="0">
                  <c:v>66</c:v>
                </c:pt>
                <c:pt idx="1">
                  <c:v>63</c:v>
                </c:pt>
                <c:pt idx="2">
                  <c:v>63</c:v>
                </c:pt>
                <c:pt idx="3">
                  <c:v>54</c:v>
                </c:pt>
                <c:pt idx="4">
                  <c:v>54</c:v>
                </c:pt>
                <c:pt idx="5">
                  <c:v>59</c:v>
                </c:pt>
                <c:pt idx="6">
                  <c:v>61</c:v>
                </c:pt>
                <c:pt idx="7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B8-4C4B-B423-8EEBBADFC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50"/>
        <c:axId val="721641792"/>
        <c:axId val="721543296"/>
      </c:barChart>
      <c:lineChart>
        <c:grouping val="standard"/>
        <c:varyColors val="0"/>
        <c:ser>
          <c:idx val="4"/>
          <c:order val="4"/>
          <c:tx>
            <c:strRef>
              <c:f>'SASP Reading'!$A$9</c:f>
              <c:strCache>
                <c:ptCount val="1"/>
                <c:pt idx="0">
                  <c:v>Target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'SASP Reading'!$B$4:$I$4</c:f>
              <c:numCache>
                <c:formatCode>General</c:formatCod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</c:numCache>
            </c:numRef>
          </c:cat>
          <c:val>
            <c:numRef>
              <c:f>'SASP Reading'!$B$9:$I$9</c:f>
              <c:numCache>
                <c:formatCode>General</c:formatCode>
                <c:ptCount val="8"/>
                <c:pt idx="0">
                  <c:v>93</c:v>
                </c:pt>
                <c:pt idx="1">
                  <c:v>93</c:v>
                </c:pt>
                <c:pt idx="2">
                  <c:v>93</c:v>
                </c:pt>
                <c:pt idx="3">
                  <c:v>93</c:v>
                </c:pt>
                <c:pt idx="4">
                  <c:v>93</c:v>
                </c:pt>
                <c:pt idx="5">
                  <c:v>93</c:v>
                </c:pt>
                <c:pt idx="6">
                  <c:v>93</c:v>
                </c:pt>
                <c:pt idx="7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B8-4C4B-B423-8EEBBADFC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1641792"/>
        <c:axId val="721543296"/>
      </c:lineChart>
      <c:catAx>
        <c:axId val="72164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721543296"/>
        <c:crosses val="autoZero"/>
        <c:auto val="1"/>
        <c:lblAlgn val="ctr"/>
        <c:lblOffset val="100"/>
        <c:noMultiLvlLbl val="0"/>
      </c:catAx>
      <c:valAx>
        <c:axId val="72154329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Cent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2164179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Poor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0.6</c:v>
              </c:pt>
            </c:numLit>
          </c:val>
          <c:extLst>
            <c:ext xmlns:c16="http://schemas.microsoft.com/office/drawing/2014/chart" uri="{C3380CC4-5D6E-409C-BE32-E72D297353CC}">
              <c16:uniqueId val="{00000000-A68B-324A-83F2-CB4645AACC42}"/>
            </c:ext>
          </c:extLst>
        </c:ser>
        <c:ser>
          <c:idx val="1"/>
          <c:order val="1"/>
          <c:tx>
            <c:v>Fair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0.15</c:v>
              </c:pt>
            </c:numLit>
          </c:val>
          <c:extLst>
            <c:ext xmlns:c16="http://schemas.microsoft.com/office/drawing/2014/chart" uri="{C3380CC4-5D6E-409C-BE32-E72D297353CC}">
              <c16:uniqueId val="{00000001-A68B-324A-83F2-CB4645AACC42}"/>
            </c:ext>
          </c:extLst>
        </c:ser>
        <c:ser>
          <c:idx val="2"/>
          <c:order val="2"/>
          <c:tx>
            <c:v>Good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0.15</c:v>
              </c:pt>
            </c:numLit>
          </c:val>
          <c:extLst>
            <c:ext xmlns:c16="http://schemas.microsoft.com/office/drawing/2014/chart" uri="{C3380CC4-5D6E-409C-BE32-E72D297353CC}">
              <c16:uniqueId val="{00000002-A68B-324A-83F2-CB4645AACC42}"/>
            </c:ext>
          </c:extLst>
        </c:ser>
        <c:ser>
          <c:idx val="3"/>
          <c:order val="3"/>
          <c:tx>
            <c:v>Excellent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0.1</c:v>
              </c:pt>
            </c:numLit>
          </c:val>
          <c:extLst>
            <c:ext xmlns:c16="http://schemas.microsoft.com/office/drawing/2014/chart" uri="{C3380CC4-5D6E-409C-BE32-E72D297353CC}">
              <c16:uniqueId val="{00000003-A68B-324A-83F2-CB4645AACC42}"/>
            </c:ext>
          </c:extLst>
        </c:ser>
        <c:ser>
          <c:idx val="4"/>
          <c:order val="4"/>
          <c:tx>
            <c:v>Value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0.85</c:v>
              </c:pt>
            </c:numLit>
          </c:val>
          <c:extLst>
            <c:ext xmlns:c16="http://schemas.microsoft.com/office/drawing/2014/chart" uri="{C3380CC4-5D6E-409C-BE32-E72D297353CC}">
              <c16:uniqueId val="{00000004-A68B-324A-83F2-CB4645AAC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2258928"/>
        <c:axId val="542260576"/>
      </c:barChart>
      <c:lineChart>
        <c:grouping val="standard"/>
        <c:varyColors val="0"/>
        <c:ser>
          <c:idx val="5"/>
          <c:order val="5"/>
          <c:tx>
            <c:v>Target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dash"/>
            <c:size val="30"/>
            <c:spPr>
              <a:solidFill>
                <a:srgbClr val="C00000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A68B-324A-83F2-CB4645AAC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258928"/>
        <c:axId val="542260576"/>
      </c:lineChart>
      <c:catAx>
        <c:axId val="54225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60576"/>
        <c:crosses val="autoZero"/>
        <c:auto val="1"/>
        <c:lblAlgn val="ctr"/>
        <c:lblOffset val="100"/>
        <c:noMultiLvlLbl val="0"/>
      </c:catAx>
      <c:valAx>
        <c:axId val="54226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58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Poor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0.6</c:v>
              </c:pt>
            </c:numLit>
          </c:val>
          <c:extLst>
            <c:ext xmlns:c16="http://schemas.microsoft.com/office/drawing/2014/chart" uri="{C3380CC4-5D6E-409C-BE32-E72D297353CC}">
              <c16:uniqueId val="{00000000-67B1-5344-8E34-FBB97803A43F}"/>
            </c:ext>
          </c:extLst>
        </c:ser>
        <c:ser>
          <c:idx val="1"/>
          <c:order val="1"/>
          <c:tx>
            <c:v>Fair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0.15</c:v>
              </c:pt>
            </c:numLit>
          </c:val>
          <c:extLst>
            <c:ext xmlns:c16="http://schemas.microsoft.com/office/drawing/2014/chart" uri="{C3380CC4-5D6E-409C-BE32-E72D297353CC}">
              <c16:uniqueId val="{00000001-67B1-5344-8E34-FBB97803A43F}"/>
            </c:ext>
          </c:extLst>
        </c:ser>
        <c:ser>
          <c:idx val="2"/>
          <c:order val="2"/>
          <c:tx>
            <c:v>Good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0.15</c:v>
              </c:pt>
            </c:numLit>
          </c:val>
          <c:extLst>
            <c:ext xmlns:c16="http://schemas.microsoft.com/office/drawing/2014/chart" uri="{C3380CC4-5D6E-409C-BE32-E72D297353CC}">
              <c16:uniqueId val="{00000002-67B1-5344-8E34-FBB97803A43F}"/>
            </c:ext>
          </c:extLst>
        </c:ser>
        <c:ser>
          <c:idx val="3"/>
          <c:order val="3"/>
          <c:tx>
            <c:v>Excellent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0.1</c:v>
              </c:pt>
            </c:numLit>
          </c:val>
          <c:extLst>
            <c:ext xmlns:c16="http://schemas.microsoft.com/office/drawing/2014/chart" uri="{C3380CC4-5D6E-409C-BE32-E72D297353CC}">
              <c16:uniqueId val="{00000003-67B1-5344-8E34-FBB97803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2258928"/>
        <c:axId val="542260576"/>
      </c:barChart>
      <c:barChart>
        <c:barDir val="col"/>
        <c:grouping val="stacked"/>
        <c:varyColors val="0"/>
        <c:ser>
          <c:idx val="4"/>
          <c:order val="4"/>
          <c:tx>
            <c:v>Value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0.85</c:v>
              </c:pt>
            </c:numLit>
          </c:val>
          <c:extLst>
            <c:ext xmlns:c16="http://schemas.microsoft.com/office/drawing/2014/chart" uri="{C3380CC4-5D6E-409C-BE32-E72D297353CC}">
              <c16:uniqueId val="{00000004-67B1-5344-8E34-FBB97803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0"/>
        <c:overlap val="100"/>
        <c:axId val="852071600"/>
        <c:axId val="852123872"/>
      </c:barChart>
      <c:lineChart>
        <c:grouping val="standard"/>
        <c:varyColors val="0"/>
        <c:ser>
          <c:idx val="5"/>
          <c:order val="5"/>
          <c:tx>
            <c:v>Target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dash"/>
            <c:size val="30"/>
            <c:spPr>
              <a:solidFill>
                <a:srgbClr val="C00000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67B1-5344-8E34-FBB97803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258928"/>
        <c:axId val="542260576"/>
      </c:lineChart>
      <c:catAx>
        <c:axId val="54225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60576"/>
        <c:crosses val="autoZero"/>
        <c:auto val="1"/>
        <c:lblAlgn val="ctr"/>
        <c:lblOffset val="100"/>
        <c:noMultiLvlLbl val="0"/>
      </c:catAx>
      <c:valAx>
        <c:axId val="54226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58928"/>
        <c:crosses val="autoZero"/>
        <c:crossBetween val="between"/>
      </c:valAx>
      <c:valAx>
        <c:axId val="8521238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071600"/>
        <c:crosses val="max"/>
        <c:crossBetween val="between"/>
      </c:valAx>
      <c:catAx>
        <c:axId val="85207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52123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Poor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4A-544A-B044-9443C8E09334}"/>
              </c:ext>
            </c:extLst>
          </c:dPt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0.6</c:v>
              </c:pt>
            </c:numLit>
          </c:val>
          <c:extLst>
            <c:ext xmlns:c16="http://schemas.microsoft.com/office/drawing/2014/chart" uri="{C3380CC4-5D6E-409C-BE32-E72D297353CC}">
              <c16:uniqueId val="{00000002-394A-544A-B044-9443C8E09334}"/>
            </c:ext>
          </c:extLst>
        </c:ser>
        <c:ser>
          <c:idx val="1"/>
          <c:order val="1"/>
          <c:tx>
            <c:v>Fair</c:v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0.15</c:v>
              </c:pt>
            </c:numLit>
          </c:val>
          <c:extLst>
            <c:ext xmlns:c16="http://schemas.microsoft.com/office/drawing/2014/chart" uri="{C3380CC4-5D6E-409C-BE32-E72D297353CC}">
              <c16:uniqueId val="{00000003-394A-544A-B044-9443C8E09334}"/>
            </c:ext>
          </c:extLst>
        </c:ser>
        <c:ser>
          <c:idx val="2"/>
          <c:order val="2"/>
          <c:tx>
            <c:v>Good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0.15</c:v>
              </c:pt>
            </c:numLit>
          </c:val>
          <c:extLst>
            <c:ext xmlns:c16="http://schemas.microsoft.com/office/drawing/2014/chart" uri="{C3380CC4-5D6E-409C-BE32-E72D297353CC}">
              <c16:uniqueId val="{00000004-394A-544A-B044-9443C8E09334}"/>
            </c:ext>
          </c:extLst>
        </c:ser>
        <c:ser>
          <c:idx val="3"/>
          <c:order val="3"/>
          <c:tx>
            <c:v>Excellent</c:v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0.1</c:v>
              </c:pt>
            </c:numLit>
          </c:val>
          <c:extLst>
            <c:ext xmlns:c16="http://schemas.microsoft.com/office/drawing/2014/chart" uri="{C3380CC4-5D6E-409C-BE32-E72D297353CC}">
              <c16:uniqueId val="{00000005-394A-544A-B044-9443C8E09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2258928"/>
        <c:axId val="542260576"/>
      </c:barChart>
      <c:barChart>
        <c:barDir val="col"/>
        <c:grouping val="stacked"/>
        <c:varyColors val="0"/>
        <c:ser>
          <c:idx val="4"/>
          <c:order val="4"/>
          <c:tx>
            <c:v>Value</c:v>
          </c:tx>
          <c:spPr>
            <a:solidFill>
              <a:schemeClr val="tx1">
                <a:lumMod val="75000"/>
                <a:lumOff val="25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0.85</c:v>
              </c:pt>
            </c:numLit>
          </c:val>
          <c:extLst>
            <c:ext xmlns:c16="http://schemas.microsoft.com/office/drawing/2014/chart" uri="{C3380CC4-5D6E-409C-BE32-E72D297353CC}">
              <c16:uniqueId val="{00000006-394A-544A-B044-9443C8E09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0"/>
        <c:overlap val="100"/>
        <c:axId val="852071600"/>
        <c:axId val="852123872"/>
      </c:barChart>
      <c:lineChart>
        <c:grouping val="standard"/>
        <c:varyColors val="0"/>
        <c:ser>
          <c:idx val="5"/>
          <c:order val="5"/>
          <c:tx>
            <c:v>Target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dash"/>
            <c:size val="30"/>
            <c:spPr>
              <a:solidFill>
                <a:srgbClr val="C00000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Lit>
              <c:ptCount val="1"/>
              <c:pt idx="0">
                <c:v>Employee satisfaction 2013</c:v>
              </c:pt>
            </c:strLit>
          </c:cat>
          <c:val>
            <c:numLit>
              <c:formatCode>General</c:formatCode>
              <c:ptCount val="1"/>
              <c:pt idx="0">
                <c:v>0.9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394A-544A-B044-9443C8E09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258928"/>
        <c:axId val="542260576"/>
      </c:lineChart>
      <c:catAx>
        <c:axId val="54225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60576"/>
        <c:crosses val="autoZero"/>
        <c:auto val="1"/>
        <c:lblAlgn val="ctr"/>
        <c:lblOffset val="100"/>
        <c:noMultiLvlLbl val="0"/>
      </c:catAx>
      <c:valAx>
        <c:axId val="5422605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58928"/>
        <c:crosses val="autoZero"/>
        <c:crossBetween val="between"/>
      </c:valAx>
      <c:valAx>
        <c:axId val="852123872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071600"/>
        <c:crosses val="max"/>
        <c:crossBetween val="between"/>
      </c:valAx>
      <c:catAx>
        <c:axId val="85207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52123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Poor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97-664A-91FA-1A201977A988}"/>
              </c:ext>
            </c:extLst>
          </c:dPt>
          <c:cat>
            <c:strLit>
              <c:ptCount val="3"/>
              <c:pt idx="0">
                <c:v>Employee satisfaction 2013</c:v>
              </c:pt>
              <c:pt idx="1">
                <c:v>Employee satisfaction 2014</c:v>
              </c:pt>
              <c:pt idx="2">
                <c:v>Employee satisfaction 2015</c:v>
              </c:pt>
            </c:strLit>
          </c:cat>
          <c:val>
            <c:numLit>
              <c:formatCode>General</c:formatCode>
              <c:ptCount val="3"/>
              <c:pt idx="0">
                <c:v>0.6</c:v>
              </c:pt>
              <c:pt idx="1">
                <c:v>0.6</c:v>
              </c:pt>
              <c:pt idx="2">
                <c:v>0.6</c:v>
              </c:pt>
            </c:numLit>
          </c:val>
          <c:extLst>
            <c:ext xmlns:c16="http://schemas.microsoft.com/office/drawing/2014/chart" uri="{C3380CC4-5D6E-409C-BE32-E72D297353CC}">
              <c16:uniqueId val="{00000002-8797-664A-91FA-1A201977A988}"/>
            </c:ext>
          </c:extLst>
        </c:ser>
        <c:ser>
          <c:idx val="1"/>
          <c:order val="1"/>
          <c:tx>
            <c:v>Fair</c:v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Employee satisfaction 2013</c:v>
              </c:pt>
              <c:pt idx="1">
                <c:v>Employee satisfaction 2014</c:v>
              </c:pt>
              <c:pt idx="2">
                <c:v>Employee satisfaction 2015</c:v>
              </c:pt>
            </c:strLit>
          </c:cat>
          <c:val>
            <c:numLit>
              <c:formatCode>General</c:formatCode>
              <c:ptCount val="3"/>
              <c:pt idx="0">
                <c:v>0.15</c:v>
              </c:pt>
              <c:pt idx="1">
                <c:v>0.15</c:v>
              </c:pt>
              <c:pt idx="2">
                <c:v>0.15</c:v>
              </c:pt>
            </c:numLit>
          </c:val>
          <c:extLst>
            <c:ext xmlns:c16="http://schemas.microsoft.com/office/drawing/2014/chart" uri="{C3380CC4-5D6E-409C-BE32-E72D297353CC}">
              <c16:uniqueId val="{00000003-8797-664A-91FA-1A201977A988}"/>
            </c:ext>
          </c:extLst>
        </c:ser>
        <c:ser>
          <c:idx val="2"/>
          <c:order val="2"/>
          <c:tx>
            <c:v>Good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Employee satisfaction 2013</c:v>
              </c:pt>
              <c:pt idx="1">
                <c:v>Employee satisfaction 2014</c:v>
              </c:pt>
              <c:pt idx="2">
                <c:v>Employee satisfaction 2015</c:v>
              </c:pt>
            </c:strLit>
          </c:cat>
          <c:val>
            <c:numLit>
              <c:formatCode>General</c:formatCode>
              <c:ptCount val="3"/>
              <c:pt idx="0">
                <c:v>0.15</c:v>
              </c:pt>
              <c:pt idx="1">
                <c:v>0.15</c:v>
              </c:pt>
              <c:pt idx="2">
                <c:v>0.15</c:v>
              </c:pt>
            </c:numLit>
          </c:val>
          <c:extLst>
            <c:ext xmlns:c16="http://schemas.microsoft.com/office/drawing/2014/chart" uri="{C3380CC4-5D6E-409C-BE32-E72D297353CC}">
              <c16:uniqueId val="{00000004-8797-664A-91FA-1A201977A988}"/>
            </c:ext>
          </c:extLst>
        </c:ser>
        <c:ser>
          <c:idx val="3"/>
          <c:order val="3"/>
          <c:tx>
            <c:v>Excellent</c:v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Employee satisfaction 2013</c:v>
              </c:pt>
              <c:pt idx="1">
                <c:v>Employee satisfaction 2014</c:v>
              </c:pt>
              <c:pt idx="2">
                <c:v>Employee satisfaction 2015</c:v>
              </c:pt>
            </c:strLit>
          </c:cat>
          <c:val>
            <c:numLit>
              <c:formatCode>General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val>
          <c:extLst>
            <c:ext xmlns:c16="http://schemas.microsoft.com/office/drawing/2014/chart" uri="{C3380CC4-5D6E-409C-BE32-E72D297353CC}">
              <c16:uniqueId val="{00000005-8797-664A-91FA-1A201977A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2258928"/>
        <c:axId val="542260576"/>
      </c:barChart>
      <c:barChart>
        <c:barDir val="col"/>
        <c:grouping val="stacked"/>
        <c:varyColors val="0"/>
        <c:ser>
          <c:idx val="4"/>
          <c:order val="4"/>
          <c:tx>
            <c:v>Value</c:v>
          </c:tx>
          <c:spPr>
            <a:solidFill>
              <a:schemeClr val="tx1">
                <a:lumMod val="75000"/>
                <a:lumOff val="25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strLit>
              <c:ptCount val="3"/>
              <c:pt idx="0">
                <c:v>Employee satisfaction 2013</c:v>
              </c:pt>
              <c:pt idx="1">
                <c:v>Employee satisfaction 2014</c:v>
              </c:pt>
              <c:pt idx="2">
                <c:v>Employee satisfaction 2015</c:v>
              </c:pt>
            </c:strLit>
          </c:cat>
          <c:val>
            <c:numLit>
              <c:formatCode>General</c:formatCode>
              <c:ptCount val="3"/>
              <c:pt idx="0">
                <c:v>0.85</c:v>
              </c:pt>
              <c:pt idx="1">
                <c:v>0.82</c:v>
              </c:pt>
              <c:pt idx="2">
                <c:v>0.73</c:v>
              </c:pt>
            </c:numLit>
          </c:val>
          <c:extLst>
            <c:ext xmlns:c16="http://schemas.microsoft.com/office/drawing/2014/chart" uri="{C3380CC4-5D6E-409C-BE32-E72D297353CC}">
              <c16:uniqueId val="{00000006-8797-664A-91FA-1A201977A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0"/>
        <c:overlap val="100"/>
        <c:axId val="852071600"/>
        <c:axId val="852123872"/>
      </c:barChart>
      <c:lineChart>
        <c:grouping val="standard"/>
        <c:varyColors val="0"/>
        <c:ser>
          <c:idx val="5"/>
          <c:order val="5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dash"/>
            <c:size val="30"/>
            <c:spPr>
              <a:solidFill>
                <a:srgbClr val="C00000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Lit>
              <c:ptCount val="3"/>
              <c:pt idx="0">
                <c:v>Employee satisfaction 2013</c:v>
              </c:pt>
              <c:pt idx="1">
                <c:v>Employee satisfaction 2014</c:v>
              </c:pt>
              <c:pt idx="2">
                <c:v>Employee satisfaction 2015</c:v>
              </c:pt>
            </c:strLit>
          </c:cat>
          <c:val>
            <c:numLit>
              <c:formatCode>General</c:formatCode>
              <c:ptCount val="3"/>
              <c:pt idx="0">
                <c:v>0.9</c:v>
              </c:pt>
              <c:pt idx="1">
                <c:v>0.9</c:v>
              </c:pt>
              <c:pt idx="2">
                <c:v>0.9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8797-664A-91FA-1A201977A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258928"/>
        <c:axId val="542260576"/>
      </c:lineChart>
      <c:catAx>
        <c:axId val="54225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60576"/>
        <c:crosses val="autoZero"/>
        <c:auto val="1"/>
        <c:lblAlgn val="ctr"/>
        <c:lblOffset val="100"/>
        <c:noMultiLvlLbl val="0"/>
      </c:catAx>
      <c:valAx>
        <c:axId val="5422605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58928"/>
        <c:crosses val="autoZero"/>
        <c:crossBetween val="between"/>
      </c:valAx>
      <c:valAx>
        <c:axId val="852123872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071600"/>
        <c:crosses val="max"/>
        <c:crossBetween val="between"/>
      </c:valAx>
      <c:catAx>
        <c:axId val="85207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52123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Poor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4C-F74D-BC37-4F99A0FFAC9E}"/>
              </c:ext>
            </c:extLst>
          </c:dPt>
          <c:cat>
            <c:strLit>
              <c:ptCount val="3"/>
              <c:pt idx="0">
                <c:v>Employee satisfaction 2013</c:v>
              </c:pt>
              <c:pt idx="1">
                <c:v>Employee satisfaction 2014</c:v>
              </c:pt>
              <c:pt idx="2">
                <c:v>Employee satisfaction 2015</c:v>
              </c:pt>
            </c:strLit>
          </c:cat>
          <c:val>
            <c:numLit>
              <c:formatCode>General</c:formatCode>
              <c:ptCount val="3"/>
              <c:pt idx="0">
                <c:v>0.6</c:v>
              </c:pt>
              <c:pt idx="1">
                <c:v>0.6</c:v>
              </c:pt>
              <c:pt idx="2">
                <c:v>0.6</c:v>
              </c:pt>
            </c:numLit>
          </c:val>
          <c:extLst>
            <c:ext xmlns:c16="http://schemas.microsoft.com/office/drawing/2014/chart" uri="{C3380CC4-5D6E-409C-BE32-E72D297353CC}">
              <c16:uniqueId val="{00000002-804C-F74D-BC37-4F99A0FFAC9E}"/>
            </c:ext>
          </c:extLst>
        </c:ser>
        <c:ser>
          <c:idx val="1"/>
          <c:order val="1"/>
          <c:tx>
            <c:v>Fair</c:v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Employee satisfaction 2013</c:v>
              </c:pt>
              <c:pt idx="1">
                <c:v>Employee satisfaction 2014</c:v>
              </c:pt>
              <c:pt idx="2">
                <c:v>Employee satisfaction 2015</c:v>
              </c:pt>
            </c:strLit>
          </c:cat>
          <c:val>
            <c:numLit>
              <c:formatCode>General</c:formatCode>
              <c:ptCount val="3"/>
              <c:pt idx="0">
                <c:v>0.15</c:v>
              </c:pt>
              <c:pt idx="1">
                <c:v>0.15</c:v>
              </c:pt>
              <c:pt idx="2">
                <c:v>0.15</c:v>
              </c:pt>
            </c:numLit>
          </c:val>
          <c:extLst>
            <c:ext xmlns:c16="http://schemas.microsoft.com/office/drawing/2014/chart" uri="{C3380CC4-5D6E-409C-BE32-E72D297353CC}">
              <c16:uniqueId val="{00000003-804C-F74D-BC37-4F99A0FFAC9E}"/>
            </c:ext>
          </c:extLst>
        </c:ser>
        <c:ser>
          <c:idx val="2"/>
          <c:order val="2"/>
          <c:tx>
            <c:v>Good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Employee satisfaction 2013</c:v>
              </c:pt>
              <c:pt idx="1">
                <c:v>Employee satisfaction 2014</c:v>
              </c:pt>
              <c:pt idx="2">
                <c:v>Employee satisfaction 2015</c:v>
              </c:pt>
            </c:strLit>
          </c:cat>
          <c:val>
            <c:numLit>
              <c:formatCode>General</c:formatCode>
              <c:ptCount val="3"/>
              <c:pt idx="0">
                <c:v>0.15</c:v>
              </c:pt>
              <c:pt idx="1">
                <c:v>0.15</c:v>
              </c:pt>
              <c:pt idx="2">
                <c:v>0.15</c:v>
              </c:pt>
            </c:numLit>
          </c:val>
          <c:extLst>
            <c:ext xmlns:c16="http://schemas.microsoft.com/office/drawing/2014/chart" uri="{C3380CC4-5D6E-409C-BE32-E72D297353CC}">
              <c16:uniqueId val="{00000004-804C-F74D-BC37-4F99A0FFAC9E}"/>
            </c:ext>
          </c:extLst>
        </c:ser>
        <c:ser>
          <c:idx val="3"/>
          <c:order val="3"/>
          <c:tx>
            <c:v>Excellent</c:v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Employee satisfaction 2013</c:v>
              </c:pt>
              <c:pt idx="1">
                <c:v>Employee satisfaction 2014</c:v>
              </c:pt>
              <c:pt idx="2">
                <c:v>Employee satisfaction 2015</c:v>
              </c:pt>
            </c:strLit>
          </c:cat>
          <c:val>
            <c:numLit>
              <c:formatCode>General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val>
          <c:extLst>
            <c:ext xmlns:c16="http://schemas.microsoft.com/office/drawing/2014/chart" uri="{C3380CC4-5D6E-409C-BE32-E72D297353CC}">
              <c16:uniqueId val="{00000005-804C-F74D-BC37-4F99A0FFA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2258928"/>
        <c:axId val="542260576"/>
      </c:barChart>
      <c:barChart>
        <c:barDir val="col"/>
        <c:grouping val="stacked"/>
        <c:varyColors val="0"/>
        <c:ser>
          <c:idx val="4"/>
          <c:order val="4"/>
          <c:tx>
            <c:v>Value</c:v>
          </c:tx>
          <c:spPr>
            <a:solidFill>
              <a:schemeClr val="tx1">
                <a:lumMod val="75000"/>
                <a:lumOff val="25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strLit>
              <c:ptCount val="3"/>
              <c:pt idx="0">
                <c:v>Employee satisfaction 2013</c:v>
              </c:pt>
              <c:pt idx="1">
                <c:v>Employee satisfaction 2014</c:v>
              </c:pt>
              <c:pt idx="2">
                <c:v>Employee satisfaction 2015</c:v>
              </c:pt>
            </c:strLit>
          </c:cat>
          <c:val>
            <c:numLit>
              <c:formatCode>General</c:formatCode>
              <c:ptCount val="3"/>
              <c:pt idx="0">
                <c:v>0.85</c:v>
              </c:pt>
              <c:pt idx="1">
                <c:v>0.82</c:v>
              </c:pt>
              <c:pt idx="2">
                <c:v>0.73</c:v>
              </c:pt>
            </c:numLit>
          </c:val>
          <c:extLst>
            <c:ext xmlns:c16="http://schemas.microsoft.com/office/drawing/2014/chart" uri="{C3380CC4-5D6E-409C-BE32-E72D297353CC}">
              <c16:uniqueId val="{00000006-804C-F74D-BC37-4F99A0FFA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0"/>
        <c:overlap val="100"/>
        <c:axId val="852071600"/>
        <c:axId val="852123872"/>
      </c:barChart>
      <c:lineChart>
        <c:grouping val="standard"/>
        <c:varyColors val="0"/>
        <c:ser>
          <c:idx val="5"/>
          <c:order val="5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dash"/>
            <c:size val="30"/>
            <c:spPr>
              <a:solidFill>
                <a:srgbClr val="C00000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Lit>
              <c:ptCount val="3"/>
              <c:pt idx="0">
                <c:v>Employee satisfaction 2013</c:v>
              </c:pt>
              <c:pt idx="1">
                <c:v>Employee satisfaction 2014</c:v>
              </c:pt>
              <c:pt idx="2">
                <c:v>Employee satisfaction 2015</c:v>
              </c:pt>
            </c:strLit>
          </c:cat>
          <c:val>
            <c:numLit>
              <c:formatCode>General</c:formatCode>
              <c:ptCount val="3"/>
              <c:pt idx="0">
                <c:v>0.9</c:v>
              </c:pt>
              <c:pt idx="1">
                <c:v>0.9</c:v>
              </c:pt>
              <c:pt idx="2">
                <c:v>0.9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804C-F74D-BC37-4F99A0FFA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258928"/>
        <c:axId val="542260576"/>
      </c:lineChart>
      <c:catAx>
        <c:axId val="54225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60576"/>
        <c:crosses val="autoZero"/>
        <c:auto val="1"/>
        <c:lblAlgn val="ctr"/>
        <c:lblOffset val="100"/>
        <c:noMultiLvlLbl val="0"/>
      </c:catAx>
      <c:valAx>
        <c:axId val="5422605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58928"/>
        <c:crosses val="autoZero"/>
        <c:crossBetween val="between"/>
      </c:valAx>
      <c:valAx>
        <c:axId val="852123872"/>
        <c:scaling>
          <c:orientation val="minMax"/>
          <c:max val="1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852071600"/>
        <c:crosses val="max"/>
        <c:crossBetween val="between"/>
      </c:valAx>
      <c:catAx>
        <c:axId val="85207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52123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4542964738104"/>
          <c:y val="4.0366972477064222E-2"/>
          <c:w val="0.86677051238160452"/>
          <c:h val="0.56503214621108144"/>
        </c:manualLayout>
      </c:layout>
      <c:barChart>
        <c:barDir val="col"/>
        <c:grouping val="stacked"/>
        <c:varyColors val="0"/>
        <c:ser>
          <c:idx val="0"/>
          <c:order val="0"/>
          <c:tx>
            <c:v>YTD budget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10434782608695652"/>
                  <c:y val="1.147776183644194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AF-184D-8AA4-3E85A9ABD9E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F-184D-8AA4-3E85A9ABD9E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F-184D-8AA4-3E85A9ABD9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Employee related</c:v>
              </c:pt>
              <c:pt idx="1">
                <c:v>Other policing</c:v>
              </c:pt>
              <c:pt idx="2">
                <c:v>Prisoner related</c:v>
              </c:pt>
            </c:strLit>
          </c:cat>
          <c:val>
            <c:numLit>
              <c:formatCode>General</c:formatCode>
              <c:ptCount val="3"/>
              <c:pt idx="0">
                <c:v>36200</c:v>
              </c:pt>
              <c:pt idx="1">
                <c:v>45500</c:v>
              </c:pt>
              <c:pt idx="2">
                <c:v>50400</c:v>
              </c:pt>
            </c:numLit>
          </c:val>
          <c:extLst>
            <c:ext xmlns:c16="http://schemas.microsoft.com/office/drawing/2014/chart" uri="{C3380CC4-5D6E-409C-BE32-E72D297353CC}">
              <c16:uniqueId val="{00000003-F0AF-184D-8AA4-3E85A9ABD9ED}"/>
            </c:ext>
          </c:extLst>
        </c:ser>
        <c:ser>
          <c:idx val="1"/>
          <c:order val="1"/>
          <c:tx>
            <c:v>Fair</c:v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Employee related</c:v>
              </c:pt>
              <c:pt idx="1">
                <c:v>Other policing</c:v>
              </c:pt>
              <c:pt idx="2">
                <c:v>Prisoner related</c:v>
              </c:pt>
            </c:strLit>
          </c:cat>
          <c:val>
            <c:numLit>
              <c:formatCode>General</c:formatCode>
              <c:ptCount val="3"/>
              <c:pt idx="0">
                <c:v>0</c:v>
              </c:pt>
              <c:pt idx="1">
                <c:v>0.15</c:v>
              </c:pt>
              <c:pt idx="2">
                <c:v>0.15</c:v>
              </c:pt>
            </c:numLit>
          </c:val>
          <c:extLst>
            <c:ext xmlns:c16="http://schemas.microsoft.com/office/drawing/2014/chart" uri="{C3380CC4-5D6E-409C-BE32-E72D297353CC}">
              <c16:uniqueId val="{00000004-F0AF-184D-8AA4-3E85A9ABD9ED}"/>
            </c:ext>
          </c:extLst>
        </c:ser>
        <c:ser>
          <c:idx val="2"/>
          <c:order val="2"/>
          <c:tx>
            <c:v>Good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Employee related</c:v>
              </c:pt>
              <c:pt idx="1">
                <c:v>Other policing</c:v>
              </c:pt>
              <c:pt idx="2">
                <c:v>Prisoner related</c:v>
              </c:pt>
            </c:strLit>
          </c:cat>
          <c:val>
            <c:numLit>
              <c:formatCode>General</c:formatCode>
              <c:ptCount val="3"/>
              <c:pt idx="0">
                <c:v>0</c:v>
              </c:pt>
              <c:pt idx="1">
                <c:v>0.15</c:v>
              </c:pt>
              <c:pt idx="2">
                <c:v>0.15</c:v>
              </c:pt>
            </c:numLit>
          </c:val>
          <c:extLst>
            <c:ext xmlns:c16="http://schemas.microsoft.com/office/drawing/2014/chart" uri="{C3380CC4-5D6E-409C-BE32-E72D297353CC}">
              <c16:uniqueId val="{00000005-F0AF-184D-8AA4-3E85A9ABD9ED}"/>
            </c:ext>
          </c:extLst>
        </c:ser>
        <c:ser>
          <c:idx val="3"/>
          <c:order val="3"/>
          <c:tx>
            <c:v>#REF!</c:v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Employee related</c:v>
              </c:pt>
              <c:pt idx="1">
                <c:v>Other policing</c:v>
              </c:pt>
              <c:pt idx="2">
                <c:v>Prisoner related</c:v>
              </c:pt>
            </c:strLit>
          </c:cat>
          <c:val>
            <c:numLit>
              <c:formatCode>General</c:formatCode>
              <c:ptCount val="3"/>
              <c:pt idx="0">
                <c:v>43400</c:v>
              </c:pt>
              <c:pt idx="1">
                <c:v>70000</c:v>
              </c:pt>
              <c:pt idx="2">
                <c:v>74900</c:v>
              </c:pt>
            </c:numLit>
          </c:val>
          <c:extLst>
            <c:ext xmlns:c16="http://schemas.microsoft.com/office/drawing/2014/chart" uri="{C3380CC4-5D6E-409C-BE32-E72D297353CC}">
              <c16:uniqueId val="{00000006-F0AF-184D-8AA4-3E85A9ABD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3618768"/>
        <c:axId val="1658687248"/>
      </c:barChart>
      <c:barChart>
        <c:barDir val="col"/>
        <c:grouping val="stacked"/>
        <c:varyColors val="0"/>
        <c:ser>
          <c:idx val="4"/>
          <c:order val="4"/>
          <c:tx>
            <c:v>YTD actual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Employee related</c:v>
              </c:pt>
              <c:pt idx="1">
                <c:v>Other policing</c:v>
              </c:pt>
              <c:pt idx="2">
                <c:v>Prisoner related</c:v>
              </c:pt>
            </c:strLit>
          </c:cat>
          <c:val>
            <c:numLit>
              <c:formatCode>General</c:formatCode>
              <c:ptCount val="3"/>
              <c:pt idx="0">
                <c:v>19917</c:v>
              </c:pt>
              <c:pt idx="1">
                <c:v>32133</c:v>
              </c:pt>
              <c:pt idx="2">
                <c:v>46120</c:v>
              </c:pt>
            </c:numLit>
          </c:val>
          <c:extLst>
            <c:ext xmlns:c16="http://schemas.microsoft.com/office/drawing/2014/chart" uri="{C3380CC4-5D6E-409C-BE32-E72D297353CC}">
              <c16:uniqueId val="{00000007-F0AF-184D-8AA4-3E85A9ABD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0"/>
        <c:overlap val="100"/>
        <c:axId val="1098976448"/>
        <c:axId val="1099085056"/>
      </c:barChart>
      <c:lineChart>
        <c:grouping val="standard"/>
        <c:varyColors val="0"/>
        <c:ser>
          <c:idx val="5"/>
          <c:order val="5"/>
          <c:tx>
            <c:v>EOY forecast</c:v>
          </c:tx>
          <c:spPr>
            <a:ln w="28575" cap="rnd">
              <a:noFill/>
              <a:round/>
            </a:ln>
            <a:effectLst/>
          </c:spPr>
          <c:marker>
            <c:symbol val="dash"/>
            <c:size val="23"/>
            <c:spPr>
              <a:solidFill>
                <a:srgbClr val="C00000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Lit>
              <c:ptCount val="3"/>
              <c:pt idx="0">
                <c:v>Employee related</c:v>
              </c:pt>
              <c:pt idx="1">
                <c:v>Other policing</c:v>
              </c:pt>
              <c:pt idx="2">
                <c:v>Prisoner related</c:v>
              </c:pt>
            </c:strLit>
          </c:cat>
          <c:val>
            <c:numLit>
              <c:formatCode>General</c:formatCode>
              <c:ptCount val="3"/>
              <c:pt idx="0">
                <c:v>47800</c:v>
              </c:pt>
              <c:pt idx="1">
                <c:v>77120</c:v>
              </c:pt>
              <c:pt idx="2">
                <c:v>110903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F0AF-184D-8AA4-3E85A9ABD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976448"/>
        <c:axId val="1099085056"/>
      </c:lineChart>
      <c:catAx>
        <c:axId val="166361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687248"/>
        <c:crosses val="autoZero"/>
        <c:auto val="1"/>
        <c:lblAlgn val="ctr"/>
        <c:lblOffset val="100"/>
        <c:noMultiLvlLbl val="0"/>
      </c:catAx>
      <c:valAx>
        <c:axId val="1658687248"/>
        <c:scaling>
          <c:orientation val="minMax"/>
          <c:max val="1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3618768"/>
        <c:crosses val="autoZero"/>
        <c:crossBetween val="between"/>
        <c:majorUnit val="25000"/>
      </c:valAx>
      <c:valAx>
        <c:axId val="109908505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98976448"/>
        <c:crosses val="max"/>
        <c:crossBetween val="between"/>
      </c:valAx>
      <c:catAx>
        <c:axId val="109897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9085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YTD budget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36200</c:v>
              </c:pt>
            </c:numLit>
          </c:val>
          <c:extLst>
            <c:ext xmlns:c16="http://schemas.microsoft.com/office/drawing/2014/chart" uri="{C3380CC4-5D6E-409C-BE32-E72D297353CC}">
              <c16:uniqueId val="{00000000-F9AB-0B4F-9FD0-ACA99D0BA594}"/>
            </c:ext>
          </c:extLst>
        </c:ser>
        <c:ser>
          <c:idx val="1"/>
          <c:order val="1"/>
          <c:tx>
            <c:v>Fair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9AB-0B4F-9FD0-ACA99D0BA594}"/>
            </c:ext>
          </c:extLst>
        </c:ser>
        <c:ser>
          <c:idx val="2"/>
          <c:order val="2"/>
          <c:tx>
            <c:v>Good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F9AB-0B4F-9FD0-ACA99D0BA594}"/>
            </c:ext>
          </c:extLst>
        </c:ser>
        <c:ser>
          <c:idx val="3"/>
          <c:order val="3"/>
          <c:tx>
            <c:v>#REF!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43400</c:v>
              </c:pt>
            </c:numLit>
          </c:val>
          <c:extLst>
            <c:ext xmlns:c16="http://schemas.microsoft.com/office/drawing/2014/chart" uri="{C3380CC4-5D6E-409C-BE32-E72D297353CC}">
              <c16:uniqueId val="{00000003-F9AB-0B4F-9FD0-ACA99D0BA594}"/>
            </c:ext>
          </c:extLst>
        </c:ser>
        <c:ser>
          <c:idx val="4"/>
          <c:order val="4"/>
          <c:tx>
            <c:v>YTD actual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19917</c:v>
              </c:pt>
            </c:numLit>
          </c:val>
          <c:extLst>
            <c:ext xmlns:c16="http://schemas.microsoft.com/office/drawing/2014/chart" uri="{C3380CC4-5D6E-409C-BE32-E72D297353CC}">
              <c16:uniqueId val="{00000004-F9AB-0B4F-9FD0-ACA99D0BA594}"/>
            </c:ext>
          </c:extLst>
        </c:ser>
        <c:ser>
          <c:idx val="5"/>
          <c:order val="5"/>
          <c:tx>
            <c:v>EOY forecast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47800</c:v>
              </c:pt>
            </c:numLit>
          </c:val>
          <c:extLst>
            <c:ext xmlns:c16="http://schemas.microsoft.com/office/drawing/2014/chart" uri="{C3380CC4-5D6E-409C-BE32-E72D297353CC}">
              <c16:uniqueId val="{00000005-F9AB-0B4F-9FD0-ACA99D0BA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2258928"/>
        <c:axId val="542260576"/>
      </c:barChart>
      <c:catAx>
        <c:axId val="54225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60576"/>
        <c:crosses val="autoZero"/>
        <c:auto val="1"/>
        <c:lblAlgn val="ctr"/>
        <c:lblOffset val="100"/>
        <c:noMultiLvlLbl val="0"/>
      </c:catAx>
      <c:valAx>
        <c:axId val="54226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58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YTD budget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36200</c:v>
              </c:pt>
            </c:numLit>
          </c:val>
          <c:extLst>
            <c:ext xmlns:c16="http://schemas.microsoft.com/office/drawing/2014/chart" uri="{C3380CC4-5D6E-409C-BE32-E72D297353CC}">
              <c16:uniqueId val="{00000000-4C3A-0B4D-882A-0787E5162DE1}"/>
            </c:ext>
          </c:extLst>
        </c:ser>
        <c:ser>
          <c:idx val="1"/>
          <c:order val="1"/>
          <c:tx>
            <c:v>Fair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C3A-0B4D-882A-0787E5162DE1}"/>
            </c:ext>
          </c:extLst>
        </c:ser>
        <c:ser>
          <c:idx val="2"/>
          <c:order val="2"/>
          <c:tx>
            <c:v>Good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4C3A-0B4D-882A-0787E5162DE1}"/>
            </c:ext>
          </c:extLst>
        </c:ser>
        <c:ser>
          <c:idx val="3"/>
          <c:order val="3"/>
          <c:tx>
            <c:v>#REF!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43400</c:v>
              </c:pt>
            </c:numLit>
          </c:val>
          <c:extLst>
            <c:ext xmlns:c16="http://schemas.microsoft.com/office/drawing/2014/chart" uri="{C3380CC4-5D6E-409C-BE32-E72D297353CC}">
              <c16:uniqueId val="{00000003-4C3A-0B4D-882A-0787E5162DE1}"/>
            </c:ext>
          </c:extLst>
        </c:ser>
        <c:ser>
          <c:idx val="4"/>
          <c:order val="4"/>
          <c:tx>
            <c:v>YTD actual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19917</c:v>
              </c:pt>
            </c:numLit>
          </c:val>
          <c:extLst>
            <c:ext xmlns:c16="http://schemas.microsoft.com/office/drawing/2014/chart" uri="{C3380CC4-5D6E-409C-BE32-E72D297353CC}">
              <c16:uniqueId val="{00000004-4C3A-0B4D-882A-0787E5162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2258928"/>
        <c:axId val="542260576"/>
      </c:barChart>
      <c:lineChart>
        <c:grouping val="standard"/>
        <c:varyColors val="0"/>
        <c:ser>
          <c:idx val="5"/>
          <c:order val="5"/>
          <c:tx>
            <c:v>EOY forecast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dash"/>
            <c:size val="30"/>
            <c:spPr>
              <a:solidFill>
                <a:srgbClr val="C00000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47800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4C3A-0B4D-882A-0787E5162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258928"/>
        <c:axId val="542260576"/>
      </c:lineChart>
      <c:catAx>
        <c:axId val="54225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60576"/>
        <c:crosses val="autoZero"/>
        <c:auto val="1"/>
        <c:lblAlgn val="ctr"/>
        <c:lblOffset val="100"/>
        <c:noMultiLvlLbl val="0"/>
      </c:catAx>
      <c:valAx>
        <c:axId val="54226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58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YTD budget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36200</c:v>
              </c:pt>
            </c:numLit>
          </c:val>
          <c:extLst>
            <c:ext xmlns:c16="http://schemas.microsoft.com/office/drawing/2014/chart" uri="{C3380CC4-5D6E-409C-BE32-E72D297353CC}">
              <c16:uniqueId val="{00000000-233E-0A42-B5DE-56340349FC52}"/>
            </c:ext>
          </c:extLst>
        </c:ser>
        <c:ser>
          <c:idx val="1"/>
          <c:order val="1"/>
          <c:tx>
            <c:v>Fair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33E-0A42-B5DE-56340349FC52}"/>
            </c:ext>
          </c:extLst>
        </c:ser>
        <c:ser>
          <c:idx val="2"/>
          <c:order val="2"/>
          <c:tx>
            <c:v>Good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233E-0A42-B5DE-56340349FC52}"/>
            </c:ext>
          </c:extLst>
        </c:ser>
        <c:ser>
          <c:idx val="3"/>
          <c:order val="3"/>
          <c:tx>
            <c:v>#REF!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43400</c:v>
              </c:pt>
            </c:numLit>
          </c:val>
          <c:extLst>
            <c:ext xmlns:c16="http://schemas.microsoft.com/office/drawing/2014/chart" uri="{C3380CC4-5D6E-409C-BE32-E72D297353CC}">
              <c16:uniqueId val="{00000003-233E-0A42-B5DE-56340349F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2258928"/>
        <c:axId val="542260576"/>
      </c:barChart>
      <c:barChart>
        <c:barDir val="col"/>
        <c:grouping val="stacked"/>
        <c:varyColors val="0"/>
        <c:ser>
          <c:idx val="4"/>
          <c:order val="4"/>
          <c:tx>
            <c:v>YTD actual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19917</c:v>
              </c:pt>
            </c:numLit>
          </c:val>
          <c:extLst>
            <c:ext xmlns:c16="http://schemas.microsoft.com/office/drawing/2014/chart" uri="{C3380CC4-5D6E-409C-BE32-E72D297353CC}">
              <c16:uniqueId val="{00000004-233E-0A42-B5DE-56340349F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0"/>
        <c:overlap val="100"/>
        <c:axId val="852071600"/>
        <c:axId val="852123872"/>
      </c:barChart>
      <c:lineChart>
        <c:grouping val="standard"/>
        <c:varyColors val="0"/>
        <c:ser>
          <c:idx val="5"/>
          <c:order val="5"/>
          <c:tx>
            <c:v>EOY forecast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dash"/>
            <c:size val="30"/>
            <c:spPr>
              <a:solidFill>
                <a:srgbClr val="C00000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47800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233E-0A42-B5DE-56340349F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258928"/>
        <c:axId val="542260576"/>
      </c:lineChart>
      <c:catAx>
        <c:axId val="54225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60576"/>
        <c:crosses val="autoZero"/>
        <c:auto val="1"/>
        <c:lblAlgn val="ctr"/>
        <c:lblOffset val="100"/>
        <c:noMultiLvlLbl val="0"/>
      </c:catAx>
      <c:valAx>
        <c:axId val="54226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58928"/>
        <c:crosses val="autoZero"/>
        <c:crossBetween val="between"/>
      </c:valAx>
      <c:valAx>
        <c:axId val="8521238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071600"/>
        <c:crosses val="max"/>
        <c:crossBetween val="between"/>
      </c:valAx>
      <c:catAx>
        <c:axId val="85207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52123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YTD budget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EC-ED4C-A049-6A51D7B0359F}"/>
              </c:ext>
            </c:extLst>
          </c:dPt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36200</c:v>
              </c:pt>
            </c:numLit>
          </c:val>
          <c:extLst>
            <c:ext xmlns:c16="http://schemas.microsoft.com/office/drawing/2014/chart" uri="{C3380CC4-5D6E-409C-BE32-E72D297353CC}">
              <c16:uniqueId val="{00000002-B5EC-ED4C-A049-6A51D7B0359F}"/>
            </c:ext>
          </c:extLst>
        </c:ser>
        <c:ser>
          <c:idx val="1"/>
          <c:order val="1"/>
          <c:tx>
            <c:v>Fair</c:v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B5EC-ED4C-A049-6A51D7B0359F}"/>
            </c:ext>
          </c:extLst>
        </c:ser>
        <c:ser>
          <c:idx val="2"/>
          <c:order val="2"/>
          <c:tx>
            <c:v>Good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B5EC-ED4C-A049-6A51D7B0359F}"/>
            </c:ext>
          </c:extLst>
        </c:ser>
        <c:ser>
          <c:idx val="3"/>
          <c:order val="3"/>
          <c:tx>
            <c:v>#REF!</c:v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43400</c:v>
              </c:pt>
            </c:numLit>
          </c:val>
          <c:extLst>
            <c:ext xmlns:c16="http://schemas.microsoft.com/office/drawing/2014/chart" uri="{C3380CC4-5D6E-409C-BE32-E72D297353CC}">
              <c16:uniqueId val="{00000005-B5EC-ED4C-A049-6A51D7B03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2258928"/>
        <c:axId val="542260576"/>
      </c:barChart>
      <c:barChart>
        <c:barDir val="col"/>
        <c:grouping val="stacked"/>
        <c:varyColors val="0"/>
        <c:ser>
          <c:idx val="4"/>
          <c:order val="4"/>
          <c:tx>
            <c:v>YTD actual</c:v>
          </c:tx>
          <c:spPr>
            <a:solidFill>
              <a:schemeClr val="tx1">
                <a:lumMod val="75000"/>
                <a:lumOff val="25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19917</c:v>
              </c:pt>
            </c:numLit>
          </c:val>
          <c:extLst>
            <c:ext xmlns:c16="http://schemas.microsoft.com/office/drawing/2014/chart" uri="{C3380CC4-5D6E-409C-BE32-E72D297353CC}">
              <c16:uniqueId val="{00000006-B5EC-ED4C-A049-6A51D7B03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0"/>
        <c:overlap val="100"/>
        <c:axId val="852071600"/>
        <c:axId val="852123872"/>
      </c:barChart>
      <c:lineChart>
        <c:grouping val="standard"/>
        <c:varyColors val="0"/>
        <c:ser>
          <c:idx val="5"/>
          <c:order val="5"/>
          <c:tx>
            <c:v>EOY forecast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dash"/>
            <c:size val="30"/>
            <c:spPr>
              <a:solidFill>
                <a:srgbClr val="C00000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Lit>
              <c:ptCount val="1"/>
              <c:pt idx="0">
                <c:v>Employee related</c:v>
              </c:pt>
            </c:strLit>
          </c:cat>
          <c:val>
            <c:numLit>
              <c:formatCode>General</c:formatCode>
              <c:ptCount val="1"/>
              <c:pt idx="0">
                <c:v>47800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B5EC-ED4C-A049-6A51D7B03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258928"/>
        <c:axId val="542260576"/>
      </c:lineChart>
      <c:catAx>
        <c:axId val="54225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60576"/>
        <c:crosses val="autoZero"/>
        <c:auto val="1"/>
        <c:lblAlgn val="ctr"/>
        <c:lblOffset val="100"/>
        <c:noMultiLvlLbl val="0"/>
      </c:catAx>
      <c:valAx>
        <c:axId val="542260576"/>
        <c:scaling>
          <c:orientation val="minMax"/>
          <c:max val="1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58928"/>
        <c:crosses val="autoZero"/>
        <c:crossBetween val="between"/>
        <c:majorUnit val="25000"/>
      </c:valAx>
      <c:valAx>
        <c:axId val="852123872"/>
        <c:scaling>
          <c:orientation val="minMax"/>
          <c:max val="1250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071600"/>
        <c:crosses val="max"/>
        <c:crossBetween val="between"/>
        <c:majorUnit val="25000"/>
      </c:valAx>
      <c:catAx>
        <c:axId val="85207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52123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'SASP Writing'!$A$5</c:f>
              <c:strCache>
                <c:ptCount val="1"/>
                <c:pt idx="0">
                  <c:v>All students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'SASP Writing'!$B$4:$I$4</c:f>
              <c:numCache>
                <c:formatCode>General</c:formatCod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</c:numCache>
            </c:numRef>
          </c:cat>
          <c:val>
            <c:numRef>
              <c:f>'SASP Writing'!$B$5:$I$5</c:f>
              <c:numCache>
                <c:formatCode>General</c:formatCode>
                <c:ptCount val="8"/>
                <c:pt idx="0">
                  <c:v>95</c:v>
                </c:pt>
                <c:pt idx="1">
                  <c:v>95</c:v>
                </c:pt>
                <c:pt idx="2">
                  <c:v>93</c:v>
                </c:pt>
                <c:pt idx="3">
                  <c:v>92</c:v>
                </c:pt>
                <c:pt idx="4">
                  <c:v>93</c:v>
                </c:pt>
                <c:pt idx="5">
                  <c:v>91</c:v>
                </c:pt>
                <c:pt idx="6">
                  <c:v>92</c:v>
                </c:pt>
                <c:pt idx="7">
                  <c:v>93.1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9-7A4E-B1BD-A6DE0DABA7B7}"/>
            </c:ext>
          </c:extLst>
        </c:ser>
        <c:ser>
          <c:idx val="1"/>
          <c:order val="1"/>
          <c:tx>
            <c:strRef>
              <c:f>'SASP Writing'!$A$6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'SASP Writing'!$B$4:$I$4</c:f>
              <c:numCache>
                <c:formatCode>General</c:formatCod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</c:numCache>
            </c:numRef>
          </c:cat>
          <c:val>
            <c:numRef>
              <c:f>'SASP Writing'!$B$6:$I$6</c:f>
              <c:numCache>
                <c:formatCode>General</c:formatCode>
                <c:ptCount val="8"/>
                <c:pt idx="0">
                  <c:v>93</c:v>
                </c:pt>
                <c:pt idx="1">
                  <c:v>93</c:v>
                </c:pt>
                <c:pt idx="2">
                  <c:v>90</c:v>
                </c:pt>
                <c:pt idx="3">
                  <c:v>90</c:v>
                </c:pt>
                <c:pt idx="4">
                  <c:v>91</c:v>
                </c:pt>
                <c:pt idx="5">
                  <c:v>88</c:v>
                </c:pt>
                <c:pt idx="6">
                  <c:v>89</c:v>
                </c:pt>
                <c:pt idx="7">
                  <c:v>90.2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9-7A4E-B1BD-A6DE0DABA7B7}"/>
            </c:ext>
          </c:extLst>
        </c:ser>
        <c:ser>
          <c:idx val="2"/>
          <c:order val="2"/>
          <c:tx>
            <c:strRef>
              <c:f>'SASP Writing'!$A$7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numRef>
              <c:f>'SASP Writing'!$B$4:$I$4</c:f>
              <c:numCache>
                <c:formatCode>General</c:formatCod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</c:numCache>
            </c:numRef>
          </c:cat>
          <c:val>
            <c:numRef>
              <c:f>'SASP Writing'!$B$7:$I$7</c:f>
              <c:numCache>
                <c:formatCode>General</c:formatCode>
                <c:ptCount val="8"/>
                <c:pt idx="0">
                  <c:v>96</c:v>
                </c:pt>
                <c:pt idx="1">
                  <c:v>96</c:v>
                </c:pt>
                <c:pt idx="2">
                  <c:v>95</c:v>
                </c:pt>
                <c:pt idx="3">
                  <c:v>95</c:v>
                </c:pt>
                <c:pt idx="4">
                  <c:v>96</c:v>
                </c:pt>
                <c:pt idx="5">
                  <c:v>94</c:v>
                </c:pt>
                <c:pt idx="6">
                  <c:v>95</c:v>
                </c:pt>
                <c:pt idx="7">
                  <c:v>96.1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69-7A4E-B1BD-A6DE0DABA7B7}"/>
            </c:ext>
          </c:extLst>
        </c:ser>
        <c:ser>
          <c:idx val="3"/>
          <c:order val="3"/>
          <c:tx>
            <c:strRef>
              <c:f>'SASP Writing'!$A$8</c:f>
              <c:strCache>
                <c:ptCount val="1"/>
                <c:pt idx="0">
                  <c:v>Indigenous</c:v>
                </c:pt>
              </c:strCache>
            </c:strRef>
          </c:tx>
          <c:spPr>
            <a:solidFill>
              <a:srgbClr val="CC6633"/>
            </a:solidFill>
          </c:spPr>
          <c:invertIfNegative val="0"/>
          <c:cat>
            <c:numRef>
              <c:f>'SASP Writing'!$B$4:$I$4</c:f>
              <c:numCache>
                <c:formatCode>General</c:formatCod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</c:numCache>
            </c:numRef>
          </c:cat>
          <c:val>
            <c:numRef>
              <c:f>'SASP Writing'!$B$8:$I$8</c:f>
              <c:numCache>
                <c:formatCode>General</c:formatCode>
                <c:ptCount val="8"/>
                <c:pt idx="0">
                  <c:v>76</c:v>
                </c:pt>
                <c:pt idx="1">
                  <c:v>83</c:v>
                </c:pt>
                <c:pt idx="2">
                  <c:v>70</c:v>
                </c:pt>
                <c:pt idx="3">
                  <c:v>73</c:v>
                </c:pt>
                <c:pt idx="4">
                  <c:v>76</c:v>
                </c:pt>
                <c:pt idx="5">
                  <c:v>76</c:v>
                </c:pt>
                <c:pt idx="6">
                  <c:v>69</c:v>
                </c:pt>
                <c:pt idx="7">
                  <c:v>73.400000000000006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69-7A4E-B1BD-A6DE0DABA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50"/>
        <c:axId val="721700384"/>
        <c:axId val="721702704"/>
      </c:barChart>
      <c:lineChart>
        <c:grouping val="standard"/>
        <c:varyColors val="0"/>
        <c:ser>
          <c:idx val="4"/>
          <c:order val="4"/>
          <c:tx>
            <c:strRef>
              <c:f>'SASP Writing'!$A$9</c:f>
              <c:strCache>
                <c:ptCount val="1"/>
                <c:pt idx="0">
                  <c:v>Target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'SASP Writing'!$B$4:$I$4</c:f>
              <c:numCache>
                <c:formatCode>General</c:formatCod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</c:numCache>
            </c:numRef>
          </c:cat>
          <c:val>
            <c:numRef>
              <c:f>'SASP Writing'!$B$9:$I$9</c:f>
              <c:numCache>
                <c:formatCode>General</c:formatCode>
                <c:ptCount val="8"/>
                <c:pt idx="0">
                  <c:v>93</c:v>
                </c:pt>
                <c:pt idx="1">
                  <c:v>93</c:v>
                </c:pt>
                <c:pt idx="2">
                  <c:v>93</c:v>
                </c:pt>
                <c:pt idx="3">
                  <c:v>93</c:v>
                </c:pt>
                <c:pt idx="4">
                  <c:v>93</c:v>
                </c:pt>
                <c:pt idx="5">
                  <c:v>93</c:v>
                </c:pt>
                <c:pt idx="6">
                  <c:v>93</c:v>
                </c:pt>
                <c:pt idx="7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69-7A4E-B1BD-A6DE0DABA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1700384"/>
        <c:axId val="721702704"/>
      </c:lineChart>
      <c:catAx>
        <c:axId val="72170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721702704"/>
        <c:crosses val="autoZero"/>
        <c:auto val="1"/>
        <c:lblAlgn val="ctr"/>
        <c:lblOffset val="100"/>
        <c:noMultiLvlLbl val="0"/>
      </c:catAx>
      <c:valAx>
        <c:axId val="721702704"/>
        <c:scaling>
          <c:orientation val="minMax"/>
          <c:max val="1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Per</a:t>
                </a:r>
                <a:r>
                  <a:rPr lang="en-US" baseline="0"/>
                  <a:t> Cent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2170038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YTD budget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87-3147-AD41-27157657A042}"/>
              </c:ext>
            </c:extLst>
          </c:dPt>
          <c:cat>
            <c:strLit>
              <c:ptCount val="3"/>
              <c:pt idx="0">
                <c:v>Employee related</c:v>
              </c:pt>
              <c:pt idx="1">
                <c:v>Other policing</c:v>
              </c:pt>
              <c:pt idx="2">
                <c:v>Prisoner related</c:v>
              </c:pt>
            </c:strLit>
          </c:cat>
          <c:val>
            <c:numLit>
              <c:formatCode>General</c:formatCode>
              <c:ptCount val="3"/>
              <c:pt idx="0">
                <c:v>36200</c:v>
              </c:pt>
              <c:pt idx="1">
                <c:v>45500</c:v>
              </c:pt>
              <c:pt idx="2">
                <c:v>50400</c:v>
              </c:pt>
            </c:numLit>
          </c:val>
          <c:extLst>
            <c:ext xmlns:c16="http://schemas.microsoft.com/office/drawing/2014/chart" uri="{C3380CC4-5D6E-409C-BE32-E72D297353CC}">
              <c16:uniqueId val="{00000002-A287-3147-AD41-27157657A042}"/>
            </c:ext>
          </c:extLst>
        </c:ser>
        <c:ser>
          <c:idx val="1"/>
          <c:order val="1"/>
          <c:tx>
            <c:v>Fair</c:v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Employee related</c:v>
              </c:pt>
              <c:pt idx="1">
                <c:v>Other policing</c:v>
              </c:pt>
              <c:pt idx="2">
                <c:v>Prisoner related</c:v>
              </c:pt>
            </c:strLit>
          </c:cat>
          <c:val>
            <c:numLit>
              <c:formatCode>General</c:formatCode>
              <c:ptCount val="3"/>
              <c:pt idx="0">
                <c:v>0</c:v>
              </c:pt>
              <c:pt idx="1">
                <c:v>0.15</c:v>
              </c:pt>
              <c:pt idx="2">
                <c:v>0.15</c:v>
              </c:pt>
            </c:numLit>
          </c:val>
          <c:extLst>
            <c:ext xmlns:c16="http://schemas.microsoft.com/office/drawing/2014/chart" uri="{C3380CC4-5D6E-409C-BE32-E72D297353CC}">
              <c16:uniqueId val="{00000003-A287-3147-AD41-27157657A042}"/>
            </c:ext>
          </c:extLst>
        </c:ser>
        <c:ser>
          <c:idx val="2"/>
          <c:order val="2"/>
          <c:tx>
            <c:v>Good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Employee related</c:v>
              </c:pt>
              <c:pt idx="1">
                <c:v>Other policing</c:v>
              </c:pt>
              <c:pt idx="2">
                <c:v>Prisoner related</c:v>
              </c:pt>
            </c:strLit>
          </c:cat>
          <c:val>
            <c:numLit>
              <c:formatCode>General</c:formatCode>
              <c:ptCount val="3"/>
              <c:pt idx="0">
                <c:v>0</c:v>
              </c:pt>
              <c:pt idx="1">
                <c:v>0.15</c:v>
              </c:pt>
              <c:pt idx="2">
                <c:v>0.15</c:v>
              </c:pt>
            </c:numLit>
          </c:val>
          <c:extLst>
            <c:ext xmlns:c16="http://schemas.microsoft.com/office/drawing/2014/chart" uri="{C3380CC4-5D6E-409C-BE32-E72D297353CC}">
              <c16:uniqueId val="{00000004-A287-3147-AD41-27157657A042}"/>
            </c:ext>
          </c:extLst>
        </c:ser>
        <c:ser>
          <c:idx val="3"/>
          <c:order val="3"/>
          <c:tx>
            <c:v>#REF!</c:v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Employee related</c:v>
              </c:pt>
              <c:pt idx="1">
                <c:v>Other policing</c:v>
              </c:pt>
              <c:pt idx="2">
                <c:v>Prisoner related</c:v>
              </c:pt>
            </c:strLit>
          </c:cat>
          <c:val>
            <c:numLit>
              <c:formatCode>General</c:formatCode>
              <c:ptCount val="3"/>
              <c:pt idx="0">
                <c:v>43400</c:v>
              </c:pt>
              <c:pt idx="1">
                <c:v>70000</c:v>
              </c:pt>
              <c:pt idx="2">
                <c:v>74900</c:v>
              </c:pt>
            </c:numLit>
          </c:val>
          <c:extLst>
            <c:ext xmlns:c16="http://schemas.microsoft.com/office/drawing/2014/chart" uri="{C3380CC4-5D6E-409C-BE32-E72D297353CC}">
              <c16:uniqueId val="{00000005-A287-3147-AD41-27157657A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2258928"/>
        <c:axId val="542260576"/>
      </c:barChart>
      <c:barChart>
        <c:barDir val="col"/>
        <c:grouping val="stacked"/>
        <c:varyColors val="0"/>
        <c:ser>
          <c:idx val="4"/>
          <c:order val="4"/>
          <c:tx>
            <c:v>YTD actual</c:v>
          </c:tx>
          <c:spPr>
            <a:solidFill>
              <a:schemeClr val="tx1">
                <a:lumMod val="75000"/>
                <a:lumOff val="25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strLit>
              <c:ptCount val="3"/>
              <c:pt idx="0">
                <c:v>Employee related</c:v>
              </c:pt>
              <c:pt idx="1">
                <c:v>Other policing</c:v>
              </c:pt>
              <c:pt idx="2">
                <c:v>Prisoner related</c:v>
              </c:pt>
            </c:strLit>
          </c:cat>
          <c:val>
            <c:numLit>
              <c:formatCode>General</c:formatCode>
              <c:ptCount val="3"/>
              <c:pt idx="0">
                <c:v>19917</c:v>
              </c:pt>
              <c:pt idx="1">
                <c:v>32133</c:v>
              </c:pt>
              <c:pt idx="2">
                <c:v>46120</c:v>
              </c:pt>
            </c:numLit>
          </c:val>
          <c:extLst>
            <c:ext xmlns:c16="http://schemas.microsoft.com/office/drawing/2014/chart" uri="{C3380CC4-5D6E-409C-BE32-E72D297353CC}">
              <c16:uniqueId val="{00000006-A287-3147-AD41-27157657A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0"/>
        <c:overlap val="100"/>
        <c:axId val="852071600"/>
        <c:axId val="852123872"/>
      </c:barChart>
      <c:lineChart>
        <c:grouping val="standard"/>
        <c:varyColors val="0"/>
        <c:ser>
          <c:idx val="5"/>
          <c:order val="5"/>
          <c:tx>
            <c:v>EOY forecast</c:v>
          </c:tx>
          <c:spPr>
            <a:ln w="28575" cap="rnd">
              <a:noFill/>
              <a:round/>
            </a:ln>
            <a:effectLst/>
          </c:spPr>
          <c:marker>
            <c:symbol val="dash"/>
            <c:size val="30"/>
            <c:spPr>
              <a:solidFill>
                <a:srgbClr val="C00000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Lit>
              <c:ptCount val="3"/>
              <c:pt idx="0">
                <c:v>Employee related</c:v>
              </c:pt>
              <c:pt idx="1">
                <c:v>Other policing</c:v>
              </c:pt>
              <c:pt idx="2">
                <c:v>Prisoner related</c:v>
              </c:pt>
            </c:strLit>
          </c:cat>
          <c:val>
            <c:numLit>
              <c:formatCode>General</c:formatCode>
              <c:ptCount val="3"/>
              <c:pt idx="0">
                <c:v>47800</c:v>
              </c:pt>
              <c:pt idx="1">
                <c:v>77120</c:v>
              </c:pt>
              <c:pt idx="2">
                <c:v>110903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A287-3147-AD41-27157657A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258928"/>
        <c:axId val="542260576"/>
      </c:lineChart>
      <c:catAx>
        <c:axId val="54225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60576"/>
        <c:crosses val="autoZero"/>
        <c:auto val="1"/>
        <c:lblAlgn val="ctr"/>
        <c:lblOffset val="100"/>
        <c:noMultiLvlLbl val="0"/>
      </c:catAx>
      <c:valAx>
        <c:axId val="542260576"/>
        <c:scaling>
          <c:orientation val="minMax"/>
          <c:max val="1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58928"/>
        <c:crosses val="autoZero"/>
        <c:crossBetween val="between"/>
        <c:majorUnit val="25000"/>
      </c:valAx>
      <c:valAx>
        <c:axId val="852123872"/>
        <c:scaling>
          <c:orientation val="minMax"/>
          <c:max val="1250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071600"/>
        <c:crosses val="max"/>
        <c:crossBetween val="between"/>
        <c:majorUnit val="25000"/>
      </c:valAx>
      <c:catAx>
        <c:axId val="85207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52123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YTD budget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5B-1549-A9C8-87B76E41374F}"/>
              </c:ext>
            </c:extLst>
          </c:dPt>
          <c:cat>
            <c:strLit>
              <c:ptCount val="3"/>
              <c:pt idx="0">
                <c:v>Employee related</c:v>
              </c:pt>
              <c:pt idx="1">
                <c:v>Other policing</c:v>
              </c:pt>
              <c:pt idx="2">
                <c:v>Prisoner related</c:v>
              </c:pt>
            </c:strLit>
          </c:cat>
          <c:val>
            <c:numLit>
              <c:formatCode>General</c:formatCode>
              <c:ptCount val="3"/>
              <c:pt idx="0">
                <c:v>36200</c:v>
              </c:pt>
              <c:pt idx="1">
                <c:v>45500</c:v>
              </c:pt>
              <c:pt idx="2">
                <c:v>50400</c:v>
              </c:pt>
            </c:numLit>
          </c:val>
          <c:extLst>
            <c:ext xmlns:c16="http://schemas.microsoft.com/office/drawing/2014/chart" uri="{C3380CC4-5D6E-409C-BE32-E72D297353CC}">
              <c16:uniqueId val="{00000002-D15B-1549-A9C8-87B76E41374F}"/>
            </c:ext>
          </c:extLst>
        </c:ser>
        <c:ser>
          <c:idx val="1"/>
          <c:order val="1"/>
          <c:tx>
            <c:v>Fair</c:v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Employee related</c:v>
              </c:pt>
              <c:pt idx="1">
                <c:v>Other policing</c:v>
              </c:pt>
              <c:pt idx="2">
                <c:v>Prisoner related</c:v>
              </c:pt>
            </c:strLit>
          </c:cat>
          <c:val>
            <c:numLit>
              <c:formatCode>General</c:formatCode>
              <c:ptCount val="3"/>
              <c:pt idx="0">
                <c:v>0</c:v>
              </c:pt>
              <c:pt idx="1">
                <c:v>0.15</c:v>
              </c:pt>
              <c:pt idx="2">
                <c:v>0.15</c:v>
              </c:pt>
            </c:numLit>
          </c:val>
          <c:extLst>
            <c:ext xmlns:c16="http://schemas.microsoft.com/office/drawing/2014/chart" uri="{C3380CC4-5D6E-409C-BE32-E72D297353CC}">
              <c16:uniqueId val="{00000003-D15B-1549-A9C8-87B76E41374F}"/>
            </c:ext>
          </c:extLst>
        </c:ser>
        <c:ser>
          <c:idx val="2"/>
          <c:order val="2"/>
          <c:tx>
            <c:v>Good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Employee related</c:v>
              </c:pt>
              <c:pt idx="1">
                <c:v>Other policing</c:v>
              </c:pt>
              <c:pt idx="2">
                <c:v>Prisoner related</c:v>
              </c:pt>
            </c:strLit>
          </c:cat>
          <c:val>
            <c:numLit>
              <c:formatCode>General</c:formatCode>
              <c:ptCount val="3"/>
              <c:pt idx="0">
                <c:v>0</c:v>
              </c:pt>
              <c:pt idx="1">
                <c:v>0.15</c:v>
              </c:pt>
              <c:pt idx="2">
                <c:v>0.15</c:v>
              </c:pt>
            </c:numLit>
          </c:val>
          <c:extLst>
            <c:ext xmlns:c16="http://schemas.microsoft.com/office/drawing/2014/chart" uri="{C3380CC4-5D6E-409C-BE32-E72D297353CC}">
              <c16:uniqueId val="{00000004-D15B-1549-A9C8-87B76E41374F}"/>
            </c:ext>
          </c:extLst>
        </c:ser>
        <c:ser>
          <c:idx val="3"/>
          <c:order val="3"/>
          <c:tx>
            <c:v>#REF!</c:v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Employee related</c:v>
              </c:pt>
              <c:pt idx="1">
                <c:v>Other policing</c:v>
              </c:pt>
              <c:pt idx="2">
                <c:v>Prisoner related</c:v>
              </c:pt>
            </c:strLit>
          </c:cat>
          <c:val>
            <c:numLit>
              <c:formatCode>General</c:formatCode>
              <c:ptCount val="3"/>
              <c:pt idx="0">
                <c:v>43400</c:v>
              </c:pt>
              <c:pt idx="1">
                <c:v>70000</c:v>
              </c:pt>
              <c:pt idx="2">
                <c:v>74900</c:v>
              </c:pt>
            </c:numLit>
          </c:val>
          <c:extLst>
            <c:ext xmlns:c16="http://schemas.microsoft.com/office/drawing/2014/chart" uri="{C3380CC4-5D6E-409C-BE32-E72D297353CC}">
              <c16:uniqueId val="{00000005-D15B-1549-A9C8-87B76E413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2258928"/>
        <c:axId val="542260576"/>
      </c:barChart>
      <c:barChart>
        <c:barDir val="col"/>
        <c:grouping val="stacked"/>
        <c:varyColors val="0"/>
        <c:ser>
          <c:idx val="4"/>
          <c:order val="4"/>
          <c:tx>
            <c:v>YTD actual</c:v>
          </c:tx>
          <c:spPr>
            <a:solidFill>
              <a:schemeClr val="tx1">
                <a:lumMod val="75000"/>
                <a:lumOff val="25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strLit>
              <c:ptCount val="3"/>
              <c:pt idx="0">
                <c:v>Employee related</c:v>
              </c:pt>
              <c:pt idx="1">
                <c:v>Other policing</c:v>
              </c:pt>
              <c:pt idx="2">
                <c:v>Prisoner related</c:v>
              </c:pt>
            </c:strLit>
          </c:cat>
          <c:val>
            <c:numLit>
              <c:formatCode>General</c:formatCode>
              <c:ptCount val="3"/>
              <c:pt idx="0">
                <c:v>19917</c:v>
              </c:pt>
              <c:pt idx="1">
                <c:v>32133</c:v>
              </c:pt>
              <c:pt idx="2">
                <c:v>46120</c:v>
              </c:pt>
            </c:numLit>
          </c:val>
          <c:extLst>
            <c:ext xmlns:c16="http://schemas.microsoft.com/office/drawing/2014/chart" uri="{C3380CC4-5D6E-409C-BE32-E72D297353CC}">
              <c16:uniqueId val="{00000006-D15B-1549-A9C8-87B76E413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0"/>
        <c:overlap val="100"/>
        <c:axId val="852071600"/>
        <c:axId val="852123872"/>
      </c:barChart>
      <c:lineChart>
        <c:grouping val="standard"/>
        <c:varyColors val="0"/>
        <c:ser>
          <c:idx val="5"/>
          <c:order val="5"/>
          <c:tx>
            <c:v>EOY forecast</c:v>
          </c:tx>
          <c:spPr>
            <a:ln w="28575" cap="rnd">
              <a:noFill/>
              <a:round/>
            </a:ln>
            <a:effectLst/>
          </c:spPr>
          <c:marker>
            <c:symbol val="dash"/>
            <c:size val="30"/>
            <c:spPr>
              <a:solidFill>
                <a:srgbClr val="C00000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Lit>
              <c:ptCount val="3"/>
              <c:pt idx="0">
                <c:v>Employee related</c:v>
              </c:pt>
              <c:pt idx="1">
                <c:v>Other policing</c:v>
              </c:pt>
              <c:pt idx="2">
                <c:v>Prisoner related</c:v>
              </c:pt>
            </c:strLit>
          </c:cat>
          <c:val>
            <c:numLit>
              <c:formatCode>General</c:formatCode>
              <c:ptCount val="3"/>
              <c:pt idx="0">
                <c:v>47800</c:v>
              </c:pt>
              <c:pt idx="1">
                <c:v>77120</c:v>
              </c:pt>
              <c:pt idx="2">
                <c:v>110903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D15B-1549-A9C8-87B76E413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258928"/>
        <c:axId val="542260576"/>
      </c:lineChart>
      <c:catAx>
        <c:axId val="54225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60576"/>
        <c:crosses val="autoZero"/>
        <c:auto val="1"/>
        <c:lblAlgn val="ctr"/>
        <c:lblOffset val="100"/>
        <c:noMultiLvlLbl val="0"/>
      </c:catAx>
      <c:valAx>
        <c:axId val="542260576"/>
        <c:scaling>
          <c:orientation val="minMax"/>
          <c:max val="1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58928"/>
        <c:crosses val="autoZero"/>
        <c:crossBetween val="between"/>
        <c:majorUnit val="25000"/>
      </c:valAx>
      <c:valAx>
        <c:axId val="852123872"/>
        <c:scaling>
          <c:orientation val="minMax"/>
          <c:max val="1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852071600"/>
        <c:crosses val="max"/>
        <c:crossBetween val="between"/>
      </c:valAx>
      <c:catAx>
        <c:axId val="85207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52123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4542964738104"/>
          <c:y val="4.0366972477064222E-2"/>
          <c:w val="0.86677051238160452"/>
          <c:h val="0.565032146211081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'Bullet finances'!$A$2</c:f>
              <c:strCache>
                <c:ptCount val="1"/>
                <c:pt idx="0">
                  <c:v>YTD budget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10434782608695652"/>
                  <c:y val="1.147776183644194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76-E346-9B84-AF50C13EB57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76-E346-9B84-AF50C13EB57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76-E346-9B84-AF50C13EB5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'Bullet finances'!$B$1:$D$1</c:f>
              <c:strCache>
                <c:ptCount val="3"/>
                <c:pt idx="0">
                  <c:v>Employee related</c:v>
                </c:pt>
                <c:pt idx="1">
                  <c:v>Other corporate</c:v>
                </c:pt>
                <c:pt idx="2">
                  <c:v>Customer related</c:v>
                </c:pt>
              </c:strCache>
            </c:strRef>
          </c:cat>
          <c:val>
            <c:numRef>
              <c:f>'Bullet finances'!$B$2:$D$2</c:f>
              <c:numCache>
                <c:formatCode>"$"#,##0</c:formatCode>
                <c:ptCount val="3"/>
                <c:pt idx="0">
                  <c:v>36200</c:v>
                </c:pt>
                <c:pt idx="1">
                  <c:v>45500</c:v>
                </c:pt>
                <c:pt idx="2">
                  <c:v>50400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76-E346-9B84-AF50C13EB576}"/>
            </c:ext>
          </c:extLst>
        </c:ser>
        <c:ser>
          <c:idx val="1"/>
          <c:order val="1"/>
          <c:tx>
            <c:strRef>
              <c:f>'Bullet finances'!$A$3</c:f>
              <c:strCache>
                <c:ptCount val="1"/>
                <c:pt idx="0">
                  <c:v>Fair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'Bullet finances'!$B$1:$D$1</c:f>
              <c:strCache>
                <c:ptCount val="3"/>
                <c:pt idx="0">
                  <c:v>Employee related</c:v>
                </c:pt>
                <c:pt idx="1">
                  <c:v>Other corporate</c:v>
                </c:pt>
                <c:pt idx="2">
                  <c:v>Customer related</c:v>
                </c:pt>
              </c:strCache>
            </c:strRef>
          </c:cat>
          <c:val>
            <c:numRef>
              <c:f>'Bullet finances'!$B$3:$D$3</c:f>
              <c:numCache>
                <c:formatCode>"$"#,##0</c:formatCode>
                <c:ptCount val="3"/>
                <c:pt idx="0">
                  <c:v>0</c:v>
                </c:pt>
                <c:pt idx="1">
                  <c:v>0.15</c:v>
                </c:pt>
                <c:pt idx="2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76-E346-9B84-AF50C13EB576}"/>
            </c:ext>
          </c:extLst>
        </c:ser>
        <c:ser>
          <c:idx val="2"/>
          <c:order val="2"/>
          <c:tx>
            <c:strRef>
              <c:f>'Bullet finances'!$A$4</c:f>
              <c:strCache>
                <c:ptCount val="1"/>
                <c:pt idx="0">
                  <c:v>Good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'Bullet finances'!$B$1:$D$1</c:f>
              <c:strCache>
                <c:ptCount val="3"/>
                <c:pt idx="0">
                  <c:v>Employee related</c:v>
                </c:pt>
                <c:pt idx="1">
                  <c:v>Other corporate</c:v>
                </c:pt>
                <c:pt idx="2">
                  <c:v>Customer related</c:v>
                </c:pt>
              </c:strCache>
            </c:strRef>
          </c:cat>
          <c:val>
            <c:numRef>
              <c:f>'Bullet finances'!$B$4:$D$4</c:f>
              <c:numCache>
                <c:formatCode>"$"#,##0</c:formatCode>
                <c:ptCount val="3"/>
                <c:pt idx="0">
                  <c:v>0</c:v>
                </c:pt>
                <c:pt idx="1">
                  <c:v>0.15</c:v>
                </c:pt>
                <c:pt idx="2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76-E346-9B84-AF50C13EB576}"/>
            </c:ext>
          </c:extLst>
        </c:ser>
        <c:ser>
          <c:idx val="3"/>
          <c:order val="3"/>
          <c:tx>
            <c:strRef>
              <c:f>'Bullet finances'!$A$5</c:f>
              <c:strCache>
                <c:ptCount val="1"/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strRef>
              <c:f>'Bullet finances'!$B$1:$D$1</c:f>
              <c:strCache>
                <c:ptCount val="3"/>
                <c:pt idx="0">
                  <c:v>Employee related</c:v>
                </c:pt>
                <c:pt idx="1">
                  <c:v>Other corporate</c:v>
                </c:pt>
                <c:pt idx="2">
                  <c:v>Customer related</c:v>
                </c:pt>
              </c:strCache>
            </c:strRef>
          </c:cat>
          <c:val>
            <c:numRef>
              <c:f>'Bullet finances'!$B$5:$D$5</c:f>
              <c:numCache>
                <c:formatCode>"$"#,##0</c:formatCode>
                <c:ptCount val="3"/>
                <c:pt idx="0">
                  <c:v>43400</c:v>
                </c:pt>
                <c:pt idx="1">
                  <c:v>70000</c:v>
                </c:pt>
                <c:pt idx="2">
                  <c:v>74900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76-E346-9B84-AF50C13EB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3618768"/>
        <c:axId val="1658687248"/>
      </c:barChart>
      <c:barChart>
        <c:barDir val="col"/>
        <c:grouping val="stacked"/>
        <c:varyColors val="0"/>
        <c:ser>
          <c:idx val="4"/>
          <c:order val="4"/>
          <c:tx>
            <c:strRef>
              <c:f>'Bullet finances'!$A$6</c:f>
              <c:strCache>
                <c:ptCount val="1"/>
                <c:pt idx="0">
                  <c:v>YTD actual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'Bullet finances'!$B$1:$D$1</c:f>
              <c:strCache>
                <c:ptCount val="3"/>
                <c:pt idx="0">
                  <c:v>Employee related</c:v>
                </c:pt>
                <c:pt idx="1">
                  <c:v>Other corporate</c:v>
                </c:pt>
                <c:pt idx="2">
                  <c:v>Customer related</c:v>
                </c:pt>
              </c:strCache>
            </c:strRef>
          </c:cat>
          <c:val>
            <c:numRef>
              <c:f>'Bullet finances'!$B$6:$D$6</c:f>
              <c:numCache>
                <c:formatCode>"$"#,##0</c:formatCode>
                <c:ptCount val="3"/>
                <c:pt idx="0">
                  <c:v>19917</c:v>
                </c:pt>
                <c:pt idx="1">
                  <c:v>32133</c:v>
                </c:pt>
                <c:pt idx="2">
                  <c:v>46120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76-E346-9B84-AF50C13EB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0"/>
        <c:overlap val="100"/>
        <c:axId val="1098976448"/>
        <c:axId val="1099085056"/>
      </c:barChart>
      <c:lineChart>
        <c:grouping val="standard"/>
        <c:varyColors val="0"/>
        <c:ser>
          <c:idx val="5"/>
          <c:order val="5"/>
          <c:tx>
            <c:strRef>
              <c:f>'Bullet finances'!$A$7</c:f>
              <c:strCache>
                <c:ptCount val="1"/>
                <c:pt idx="0">
                  <c:v>EOY forecast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23"/>
            <c:spPr>
              <a:solidFill>
                <a:srgbClr val="C00000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'Bullet finances'!$B$1:$D$1</c:f>
              <c:strCache>
                <c:ptCount val="3"/>
                <c:pt idx="0">
                  <c:v>Employee related</c:v>
                </c:pt>
                <c:pt idx="1">
                  <c:v>Other corporate</c:v>
                </c:pt>
                <c:pt idx="2">
                  <c:v>Customer related</c:v>
                </c:pt>
              </c:strCache>
            </c:strRef>
          </c:cat>
          <c:val>
            <c:numRef>
              <c:f>'Bullet finances'!$B$7:$D$7</c:f>
              <c:numCache>
                <c:formatCode>"$"#,##0</c:formatCode>
                <c:ptCount val="3"/>
                <c:pt idx="0">
                  <c:v>47800</c:v>
                </c:pt>
                <c:pt idx="1">
                  <c:v>77120</c:v>
                </c:pt>
                <c:pt idx="2">
                  <c:v>110903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76-E346-9B84-AF50C13EB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976448"/>
        <c:axId val="1099085056"/>
      </c:lineChart>
      <c:catAx>
        <c:axId val="166361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687248"/>
        <c:crosses val="autoZero"/>
        <c:auto val="1"/>
        <c:lblAlgn val="ctr"/>
        <c:lblOffset val="100"/>
        <c:noMultiLvlLbl val="0"/>
      </c:catAx>
      <c:valAx>
        <c:axId val="1658687248"/>
        <c:scaling>
          <c:orientation val="minMax"/>
          <c:max val="1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3618768"/>
        <c:crosses val="autoZero"/>
        <c:crossBetween val="between"/>
        <c:majorUnit val="25000"/>
      </c:valAx>
      <c:valAx>
        <c:axId val="1099085056"/>
        <c:scaling>
          <c:orientation val="minMax"/>
        </c:scaling>
        <c:delete val="1"/>
        <c:axPos val="r"/>
        <c:numFmt formatCode="&quot;$&quot;#,##0" sourceLinked="1"/>
        <c:majorTickMark val="out"/>
        <c:minorTickMark val="none"/>
        <c:tickLblPos val="nextTo"/>
        <c:crossAx val="1098976448"/>
        <c:crosses val="max"/>
        <c:crossBetween val="between"/>
      </c:valAx>
      <c:catAx>
        <c:axId val="109897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9085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'Bullet finances'!$A$2</c:f>
              <c:strCache>
                <c:ptCount val="1"/>
                <c:pt idx="0">
                  <c:v>YTD budget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finances'!$B$2</c:f>
              <c:numCache>
                <c:formatCode>"$"#,##0</c:formatCode>
                <c:ptCount val="1"/>
                <c:pt idx="0">
                  <c:v>36200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8C-334F-8D2D-4F519B9E736C}"/>
            </c:ext>
          </c:extLst>
        </c:ser>
        <c:ser>
          <c:idx val="1"/>
          <c:order val="1"/>
          <c:tx>
            <c:strRef>
              <c:f>'Bullet finances'!$A$3</c:f>
              <c:strCache>
                <c:ptCount val="1"/>
                <c:pt idx="0">
                  <c:v>Fair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finances'!$B$3</c:f>
              <c:numCache>
                <c:formatCode>"$"#,##0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8C-334F-8D2D-4F519B9E736C}"/>
            </c:ext>
          </c:extLst>
        </c:ser>
        <c:ser>
          <c:idx val="2"/>
          <c:order val="2"/>
          <c:tx>
            <c:strRef>
              <c:f>'Bullet finances'!$A$4</c:f>
              <c:strCache>
                <c:ptCount val="1"/>
                <c:pt idx="0">
                  <c:v>Good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finances'!$B$4</c:f>
              <c:numCache>
                <c:formatCode>"$"#,##0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8C-334F-8D2D-4F519B9E736C}"/>
            </c:ext>
          </c:extLst>
        </c:ser>
        <c:ser>
          <c:idx val="3"/>
          <c:order val="3"/>
          <c:tx>
            <c:strRef>
              <c:f>'Bullet finances'!$A$5</c:f>
              <c:strCache>
                <c:ptCount val="1"/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finances'!$B$5</c:f>
              <c:numCache>
                <c:formatCode>"$"#,##0</c:formatCode>
                <c:ptCount val="1"/>
                <c:pt idx="0">
                  <c:v>43400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8C-334F-8D2D-4F519B9E736C}"/>
            </c:ext>
          </c:extLst>
        </c:ser>
        <c:ser>
          <c:idx val="4"/>
          <c:order val="4"/>
          <c:tx>
            <c:strRef>
              <c:f>'Bullet finances'!$A$6</c:f>
              <c:strCache>
                <c:ptCount val="1"/>
                <c:pt idx="0">
                  <c:v>YTD actual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finances'!$B$6</c:f>
              <c:numCache>
                <c:formatCode>"$"#,##0</c:formatCode>
                <c:ptCount val="1"/>
                <c:pt idx="0">
                  <c:v>19917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8C-334F-8D2D-4F519B9E736C}"/>
            </c:ext>
          </c:extLst>
        </c:ser>
        <c:ser>
          <c:idx val="5"/>
          <c:order val="5"/>
          <c:tx>
            <c:strRef>
              <c:f>'Bullet finances'!$A$7</c:f>
              <c:strCache>
                <c:ptCount val="1"/>
                <c:pt idx="0">
                  <c:v>EOY forecast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finances'!$B$7</c:f>
              <c:numCache>
                <c:formatCode>"$"#,##0</c:formatCode>
                <c:ptCount val="1"/>
                <c:pt idx="0">
                  <c:v>47800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D8C-334F-8D2D-4F519B9E7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2258928"/>
        <c:axId val="542260576"/>
      </c:barChart>
      <c:catAx>
        <c:axId val="54225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60576"/>
        <c:crosses val="autoZero"/>
        <c:auto val="1"/>
        <c:lblAlgn val="ctr"/>
        <c:lblOffset val="100"/>
        <c:noMultiLvlLbl val="0"/>
      </c:catAx>
      <c:valAx>
        <c:axId val="54226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58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'Bullet finances'!$A$2</c:f>
              <c:strCache>
                <c:ptCount val="1"/>
                <c:pt idx="0">
                  <c:v>YTD budget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finances'!$B$2</c:f>
              <c:numCache>
                <c:formatCode>"$"#,##0</c:formatCode>
                <c:ptCount val="1"/>
                <c:pt idx="0">
                  <c:v>36200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C8-1D49-9988-CB6AC9ED8C8E}"/>
            </c:ext>
          </c:extLst>
        </c:ser>
        <c:ser>
          <c:idx val="1"/>
          <c:order val="1"/>
          <c:tx>
            <c:strRef>
              <c:f>'Bullet finances'!$A$3</c:f>
              <c:strCache>
                <c:ptCount val="1"/>
                <c:pt idx="0">
                  <c:v>Fair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finances'!$B$3</c:f>
              <c:numCache>
                <c:formatCode>"$"#,##0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C8-1D49-9988-CB6AC9ED8C8E}"/>
            </c:ext>
          </c:extLst>
        </c:ser>
        <c:ser>
          <c:idx val="2"/>
          <c:order val="2"/>
          <c:tx>
            <c:strRef>
              <c:f>'Bullet finances'!$A$4</c:f>
              <c:strCache>
                <c:ptCount val="1"/>
                <c:pt idx="0">
                  <c:v>Good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finances'!$B$4</c:f>
              <c:numCache>
                <c:formatCode>"$"#,##0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C8-1D49-9988-CB6AC9ED8C8E}"/>
            </c:ext>
          </c:extLst>
        </c:ser>
        <c:ser>
          <c:idx val="3"/>
          <c:order val="3"/>
          <c:tx>
            <c:strRef>
              <c:f>'Bullet finances'!$A$5</c:f>
              <c:strCache>
                <c:ptCount val="1"/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finances'!$B$5</c:f>
              <c:numCache>
                <c:formatCode>"$"#,##0</c:formatCode>
                <c:ptCount val="1"/>
                <c:pt idx="0">
                  <c:v>43400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C8-1D49-9988-CB6AC9ED8C8E}"/>
            </c:ext>
          </c:extLst>
        </c:ser>
        <c:ser>
          <c:idx val="4"/>
          <c:order val="4"/>
          <c:tx>
            <c:strRef>
              <c:f>'Bullet finances'!$A$6</c:f>
              <c:strCache>
                <c:ptCount val="1"/>
                <c:pt idx="0">
                  <c:v>YTD actual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finances'!$B$6</c:f>
              <c:numCache>
                <c:formatCode>"$"#,##0</c:formatCode>
                <c:ptCount val="1"/>
                <c:pt idx="0">
                  <c:v>19917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C8-1D49-9988-CB6AC9ED8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2258928"/>
        <c:axId val="542260576"/>
      </c:barChart>
      <c:lineChart>
        <c:grouping val="standard"/>
        <c:varyColors val="0"/>
        <c:ser>
          <c:idx val="5"/>
          <c:order val="5"/>
          <c:tx>
            <c:strRef>
              <c:f>'Bullet finances'!$A$7</c:f>
              <c:strCache>
                <c:ptCount val="1"/>
                <c:pt idx="0">
                  <c:v>EOY forecast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dash"/>
            <c:size val="30"/>
            <c:spPr>
              <a:solidFill>
                <a:srgbClr val="C00000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finances'!$B$7</c:f>
              <c:numCache>
                <c:formatCode>"$"#,##0</c:formatCode>
                <c:ptCount val="1"/>
                <c:pt idx="0">
                  <c:v>47800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C8-1D49-9988-CB6AC9ED8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258928"/>
        <c:axId val="542260576"/>
      </c:lineChart>
      <c:catAx>
        <c:axId val="54225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60576"/>
        <c:crosses val="autoZero"/>
        <c:auto val="1"/>
        <c:lblAlgn val="ctr"/>
        <c:lblOffset val="100"/>
        <c:noMultiLvlLbl val="0"/>
      </c:catAx>
      <c:valAx>
        <c:axId val="54226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58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'Bullet finances'!$A$2</c:f>
              <c:strCache>
                <c:ptCount val="1"/>
                <c:pt idx="0">
                  <c:v>YTD budget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finances'!$B$2</c:f>
              <c:numCache>
                <c:formatCode>"$"#,##0</c:formatCode>
                <c:ptCount val="1"/>
                <c:pt idx="0">
                  <c:v>36200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3-F849-97D8-876B74FD0397}"/>
            </c:ext>
          </c:extLst>
        </c:ser>
        <c:ser>
          <c:idx val="1"/>
          <c:order val="1"/>
          <c:tx>
            <c:strRef>
              <c:f>'Bullet finances'!$A$3</c:f>
              <c:strCache>
                <c:ptCount val="1"/>
                <c:pt idx="0">
                  <c:v>Fair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finances'!$B$3</c:f>
              <c:numCache>
                <c:formatCode>"$"#,##0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3-F849-97D8-876B74FD0397}"/>
            </c:ext>
          </c:extLst>
        </c:ser>
        <c:ser>
          <c:idx val="2"/>
          <c:order val="2"/>
          <c:tx>
            <c:strRef>
              <c:f>'Bullet finances'!$A$4</c:f>
              <c:strCache>
                <c:ptCount val="1"/>
                <c:pt idx="0">
                  <c:v>Good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finances'!$B$4</c:f>
              <c:numCache>
                <c:formatCode>"$"#,##0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73-F849-97D8-876B74FD0397}"/>
            </c:ext>
          </c:extLst>
        </c:ser>
        <c:ser>
          <c:idx val="3"/>
          <c:order val="3"/>
          <c:tx>
            <c:strRef>
              <c:f>'Bullet finances'!$A$5</c:f>
              <c:strCache>
                <c:ptCount val="1"/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finances'!$B$5</c:f>
              <c:numCache>
                <c:formatCode>"$"#,##0</c:formatCode>
                <c:ptCount val="1"/>
                <c:pt idx="0">
                  <c:v>43400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73-F849-97D8-876B74FD0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2258928"/>
        <c:axId val="542260576"/>
      </c:barChart>
      <c:barChart>
        <c:barDir val="col"/>
        <c:grouping val="stacked"/>
        <c:varyColors val="0"/>
        <c:ser>
          <c:idx val="4"/>
          <c:order val="4"/>
          <c:tx>
            <c:strRef>
              <c:f>'Bullet finances'!$A$6</c:f>
              <c:strCache>
                <c:ptCount val="1"/>
                <c:pt idx="0">
                  <c:v>YTD actual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finances'!$B$6</c:f>
              <c:numCache>
                <c:formatCode>"$"#,##0</c:formatCode>
                <c:ptCount val="1"/>
                <c:pt idx="0">
                  <c:v>19917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73-F849-97D8-876B74FD0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0"/>
        <c:overlap val="100"/>
        <c:axId val="852071600"/>
        <c:axId val="852123872"/>
      </c:barChart>
      <c:lineChart>
        <c:grouping val="standard"/>
        <c:varyColors val="0"/>
        <c:ser>
          <c:idx val="5"/>
          <c:order val="5"/>
          <c:tx>
            <c:strRef>
              <c:f>'Bullet finances'!$A$7</c:f>
              <c:strCache>
                <c:ptCount val="1"/>
                <c:pt idx="0">
                  <c:v>EOY forecast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dash"/>
            <c:size val="30"/>
            <c:spPr>
              <a:solidFill>
                <a:srgbClr val="C00000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finances'!$B$7</c:f>
              <c:numCache>
                <c:formatCode>"$"#,##0</c:formatCode>
                <c:ptCount val="1"/>
                <c:pt idx="0">
                  <c:v>47800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73-F849-97D8-876B74FD0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258928"/>
        <c:axId val="542260576"/>
      </c:lineChart>
      <c:catAx>
        <c:axId val="54225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60576"/>
        <c:crosses val="autoZero"/>
        <c:auto val="1"/>
        <c:lblAlgn val="ctr"/>
        <c:lblOffset val="100"/>
        <c:noMultiLvlLbl val="0"/>
      </c:catAx>
      <c:valAx>
        <c:axId val="54226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58928"/>
        <c:crosses val="autoZero"/>
        <c:crossBetween val="between"/>
      </c:valAx>
      <c:valAx>
        <c:axId val="852123872"/>
        <c:scaling>
          <c:orientation val="minMax"/>
        </c:scaling>
        <c:delete val="0"/>
        <c:axPos val="r"/>
        <c:numFmt formatCode="&quot;$&quot;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071600"/>
        <c:crosses val="max"/>
        <c:crossBetween val="between"/>
      </c:valAx>
      <c:catAx>
        <c:axId val="85207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52123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'Bullet finances'!$A$2</c:f>
              <c:strCache>
                <c:ptCount val="1"/>
                <c:pt idx="0">
                  <c:v>YTD budget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34-B54A-8E03-01665D9D5ECD}"/>
              </c:ext>
            </c:extLst>
          </c:dPt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finances'!$B$2</c:f>
              <c:numCache>
                <c:formatCode>"$"#,##0</c:formatCode>
                <c:ptCount val="1"/>
                <c:pt idx="0">
                  <c:v>36200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34-B54A-8E03-01665D9D5ECD}"/>
            </c:ext>
          </c:extLst>
        </c:ser>
        <c:ser>
          <c:idx val="1"/>
          <c:order val="1"/>
          <c:tx>
            <c:strRef>
              <c:f>'Bullet finances'!$A$3</c:f>
              <c:strCache>
                <c:ptCount val="1"/>
                <c:pt idx="0">
                  <c:v>Fair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finances'!$B$3</c:f>
              <c:numCache>
                <c:formatCode>"$"#,##0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34-B54A-8E03-01665D9D5ECD}"/>
            </c:ext>
          </c:extLst>
        </c:ser>
        <c:ser>
          <c:idx val="2"/>
          <c:order val="2"/>
          <c:tx>
            <c:strRef>
              <c:f>'Bullet finances'!$A$4</c:f>
              <c:strCache>
                <c:ptCount val="1"/>
                <c:pt idx="0">
                  <c:v>Good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finances'!$B$4</c:f>
              <c:numCache>
                <c:formatCode>"$"#,##0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34-B54A-8E03-01665D9D5ECD}"/>
            </c:ext>
          </c:extLst>
        </c:ser>
        <c:ser>
          <c:idx val="3"/>
          <c:order val="3"/>
          <c:tx>
            <c:strRef>
              <c:f>'Bullet finances'!$A$5</c:f>
              <c:strCache>
                <c:ptCount val="1"/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finances'!$B$5</c:f>
              <c:numCache>
                <c:formatCode>"$"#,##0</c:formatCode>
                <c:ptCount val="1"/>
                <c:pt idx="0">
                  <c:v>43400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34-B54A-8E03-01665D9D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2258928"/>
        <c:axId val="542260576"/>
      </c:barChart>
      <c:barChart>
        <c:barDir val="col"/>
        <c:grouping val="stacked"/>
        <c:varyColors val="0"/>
        <c:ser>
          <c:idx val="4"/>
          <c:order val="4"/>
          <c:tx>
            <c:strRef>
              <c:f>'Bullet finances'!$A$6</c:f>
              <c:strCache>
                <c:ptCount val="1"/>
                <c:pt idx="0">
                  <c:v>YTD actual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finances'!$B$6</c:f>
              <c:numCache>
                <c:formatCode>"$"#,##0</c:formatCode>
                <c:ptCount val="1"/>
                <c:pt idx="0">
                  <c:v>19917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34-B54A-8E03-01665D9D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0"/>
        <c:overlap val="100"/>
        <c:axId val="852071600"/>
        <c:axId val="852123872"/>
      </c:barChart>
      <c:lineChart>
        <c:grouping val="standard"/>
        <c:varyColors val="0"/>
        <c:ser>
          <c:idx val="5"/>
          <c:order val="5"/>
          <c:tx>
            <c:strRef>
              <c:f>'Bullet finances'!$A$7</c:f>
              <c:strCache>
                <c:ptCount val="1"/>
                <c:pt idx="0">
                  <c:v>EOY forecast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dash"/>
            <c:size val="30"/>
            <c:spPr>
              <a:solidFill>
                <a:srgbClr val="C00000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'Bullet finances'!$B$1</c:f>
              <c:strCache>
                <c:ptCount val="1"/>
                <c:pt idx="0">
                  <c:v>Employee related</c:v>
                </c:pt>
              </c:strCache>
            </c:strRef>
          </c:cat>
          <c:val>
            <c:numRef>
              <c:f>'Bullet finances'!$B$7</c:f>
              <c:numCache>
                <c:formatCode>"$"#,##0</c:formatCode>
                <c:ptCount val="1"/>
                <c:pt idx="0">
                  <c:v>47800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34-B54A-8E03-01665D9D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258928"/>
        <c:axId val="542260576"/>
      </c:lineChart>
      <c:catAx>
        <c:axId val="54225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60576"/>
        <c:crosses val="autoZero"/>
        <c:auto val="1"/>
        <c:lblAlgn val="ctr"/>
        <c:lblOffset val="100"/>
        <c:noMultiLvlLbl val="0"/>
      </c:catAx>
      <c:valAx>
        <c:axId val="542260576"/>
        <c:scaling>
          <c:orientation val="minMax"/>
          <c:max val="1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58928"/>
        <c:crosses val="autoZero"/>
        <c:crossBetween val="between"/>
        <c:majorUnit val="25000"/>
      </c:valAx>
      <c:valAx>
        <c:axId val="852123872"/>
        <c:scaling>
          <c:orientation val="minMax"/>
          <c:max val="125000"/>
          <c:min val="0"/>
        </c:scaling>
        <c:delete val="0"/>
        <c:axPos val="r"/>
        <c:numFmt formatCode="&quot;$&quot;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071600"/>
        <c:crosses val="max"/>
        <c:crossBetween val="between"/>
        <c:majorUnit val="25000"/>
      </c:valAx>
      <c:catAx>
        <c:axId val="85207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52123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'Bullet finances'!$A$2</c:f>
              <c:strCache>
                <c:ptCount val="1"/>
                <c:pt idx="0">
                  <c:v>YTD budget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22-7949-9683-D99E728E7720}"/>
              </c:ext>
            </c:extLst>
          </c:dPt>
          <c:cat>
            <c:strRef>
              <c:f>'Bullet finances'!$B$1:$D$1</c:f>
              <c:strCache>
                <c:ptCount val="3"/>
                <c:pt idx="0">
                  <c:v>Employee related</c:v>
                </c:pt>
                <c:pt idx="1">
                  <c:v>Other corporate</c:v>
                </c:pt>
                <c:pt idx="2">
                  <c:v>Customer related</c:v>
                </c:pt>
              </c:strCache>
            </c:strRef>
          </c:cat>
          <c:val>
            <c:numRef>
              <c:f>'Bullet finances'!$B$2:$D$2</c:f>
              <c:numCache>
                <c:formatCode>"$"#,##0</c:formatCode>
                <c:ptCount val="3"/>
                <c:pt idx="0">
                  <c:v>36200</c:v>
                </c:pt>
                <c:pt idx="1">
                  <c:v>45500</c:v>
                </c:pt>
                <c:pt idx="2">
                  <c:v>50400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2-7949-9683-D99E728E7720}"/>
            </c:ext>
          </c:extLst>
        </c:ser>
        <c:ser>
          <c:idx val="1"/>
          <c:order val="1"/>
          <c:tx>
            <c:strRef>
              <c:f>'Bullet finances'!$A$3</c:f>
              <c:strCache>
                <c:ptCount val="1"/>
                <c:pt idx="0">
                  <c:v>Fair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'Bullet finances'!$B$1:$D$1</c:f>
              <c:strCache>
                <c:ptCount val="3"/>
                <c:pt idx="0">
                  <c:v>Employee related</c:v>
                </c:pt>
                <c:pt idx="1">
                  <c:v>Other corporate</c:v>
                </c:pt>
                <c:pt idx="2">
                  <c:v>Customer related</c:v>
                </c:pt>
              </c:strCache>
            </c:strRef>
          </c:cat>
          <c:val>
            <c:numRef>
              <c:f>'Bullet finances'!$B$3:$D$3</c:f>
              <c:numCache>
                <c:formatCode>"$"#,##0</c:formatCode>
                <c:ptCount val="3"/>
                <c:pt idx="0">
                  <c:v>0</c:v>
                </c:pt>
                <c:pt idx="1">
                  <c:v>0.15</c:v>
                </c:pt>
                <c:pt idx="2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22-7949-9683-D99E728E7720}"/>
            </c:ext>
          </c:extLst>
        </c:ser>
        <c:ser>
          <c:idx val="2"/>
          <c:order val="2"/>
          <c:tx>
            <c:strRef>
              <c:f>'Bullet finances'!$A$4</c:f>
              <c:strCache>
                <c:ptCount val="1"/>
                <c:pt idx="0">
                  <c:v>Good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'Bullet finances'!$B$1:$D$1</c:f>
              <c:strCache>
                <c:ptCount val="3"/>
                <c:pt idx="0">
                  <c:v>Employee related</c:v>
                </c:pt>
                <c:pt idx="1">
                  <c:v>Other corporate</c:v>
                </c:pt>
                <c:pt idx="2">
                  <c:v>Customer related</c:v>
                </c:pt>
              </c:strCache>
            </c:strRef>
          </c:cat>
          <c:val>
            <c:numRef>
              <c:f>'Bullet finances'!$B$4:$D$4</c:f>
              <c:numCache>
                <c:formatCode>"$"#,##0</c:formatCode>
                <c:ptCount val="3"/>
                <c:pt idx="0">
                  <c:v>0</c:v>
                </c:pt>
                <c:pt idx="1">
                  <c:v>0.15</c:v>
                </c:pt>
                <c:pt idx="2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22-7949-9683-D99E728E7720}"/>
            </c:ext>
          </c:extLst>
        </c:ser>
        <c:ser>
          <c:idx val="3"/>
          <c:order val="3"/>
          <c:tx>
            <c:strRef>
              <c:f>'Bullet finances'!$A$5</c:f>
              <c:strCache>
                <c:ptCount val="1"/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strRef>
              <c:f>'Bullet finances'!$B$1:$D$1</c:f>
              <c:strCache>
                <c:ptCount val="3"/>
                <c:pt idx="0">
                  <c:v>Employee related</c:v>
                </c:pt>
                <c:pt idx="1">
                  <c:v>Other corporate</c:v>
                </c:pt>
                <c:pt idx="2">
                  <c:v>Customer related</c:v>
                </c:pt>
              </c:strCache>
            </c:strRef>
          </c:cat>
          <c:val>
            <c:numRef>
              <c:f>'Bullet finances'!$B$5:$D$5</c:f>
              <c:numCache>
                <c:formatCode>"$"#,##0</c:formatCode>
                <c:ptCount val="3"/>
                <c:pt idx="0">
                  <c:v>43400</c:v>
                </c:pt>
                <c:pt idx="1">
                  <c:v>70000</c:v>
                </c:pt>
                <c:pt idx="2">
                  <c:v>74900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22-7949-9683-D99E728E7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2258928"/>
        <c:axId val="542260576"/>
      </c:barChart>
      <c:barChart>
        <c:barDir val="col"/>
        <c:grouping val="stacked"/>
        <c:varyColors val="0"/>
        <c:ser>
          <c:idx val="4"/>
          <c:order val="4"/>
          <c:tx>
            <c:strRef>
              <c:f>'Bullet finances'!$A$6</c:f>
              <c:strCache>
                <c:ptCount val="1"/>
                <c:pt idx="0">
                  <c:v>YTD actual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strRef>
              <c:f>'Bullet finances'!$B$1:$D$1</c:f>
              <c:strCache>
                <c:ptCount val="3"/>
                <c:pt idx="0">
                  <c:v>Employee related</c:v>
                </c:pt>
                <c:pt idx="1">
                  <c:v>Other corporate</c:v>
                </c:pt>
                <c:pt idx="2">
                  <c:v>Customer related</c:v>
                </c:pt>
              </c:strCache>
            </c:strRef>
          </c:cat>
          <c:val>
            <c:numRef>
              <c:f>'Bullet finances'!$B$6:$D$6</c:f>
              <c:numCache>
                <c:formatCode>"$"#,##0</c:formatCode>
                <c:ptCount val="3"/>
                <c:pt idx="0">
                  <c:v>19917</c:v>
                </c:pt>
                <c:pt idx="1">
                  <c:v>32133</c:v>
                </c:pt>
                <c:pt idx="2">
                  <c:v>46120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22-7949-9683-D99E728E7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0"/>
        <c:overlap val="100"/>
        <c:axId val="852071600"/>
        <c:axId val="852123872"/>
      </c:barChart>
      <c:lineChart>
        <c:grouping val="standard"/>
        <c:varyColors val="0"/>
        <c:ser>
          <c:idx val="5"/>
          <c:order val="5"/>
          <c:tx>
            <c:strRef>
              <c:f>'Bullet finances'!$A$7</c:f>
              <c:strCache>
                <c:ptCount val="1"/>
                <c:pt idx="0">
                  <c:v>EOY forecast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30"/>
            <c:spPr>
              <a:solidFill>
                <a:srgbClr val="C00000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'Bullet finances'!$B$1:$D$1</c:f>
              <c:strCache>
                <c:ptCount val="3"/>
                <c:pt idx="0">
                  <c:v>Employee related</c:v>
                </c:pt>
                <c:pt idx="1">
                  <c:v>Other corporate</c:v>
                </c:pt>
                <c:pt idx="2">
                  <c:v>Customer related</c:v>
                </c:pt>
              </c:strCache>
            </c:strRef>
          </c:cat>
          <c:val>
            <c:numRef>
              <c:f>'Bullet finances'!$B$7:$D$7</c:f>
              <c:numCache>
                <c:formatCode>"$"#,##0</c:formatCode>
                <c:ptCount val="3"/>
                <c:pt idx="0">
                  <c:v>47800</c:v>
                </c:pt>
                <c:pt idx="1">
                  <c:v>77120</c:v>
                </c:pt>
                <c:pt idx="2">
                  <c:v>110903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22-7949-9683-D99E728E7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258928"/>
        <c:axId val="542260576"/>
      </c:lineChart>
      <c:catAx>
        <c:axId val="54225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60576"/>
        <c:crosses val="autoZero"/>
        <c:auto val="1"/>
        <c:lblAlgn val="ctr"/>
        <c:lblOffset val="100"/>
        <c:noMultiLvlLbl val="0"/>
      </c:catAx>
      <c:valAx>
        <c:axId val="542260576"/>
        <c:scaling>
          <c:orientation val="minMax"/>
          <c:max val="1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58928"/>
        <c:crosses val="autoZero"/>
        <c:crossBetween val="between"/>
        <c:majorUnit val="25000"/>
      </c:valAx>
      <c:valAx>
        <c:axId val="852123872"/>
        <c:scaling>
          <c:orientation val="minMax"/>
          <c:max val="125000"/>
          <c:min val="0"/>
        </c:scaling>
        <c:delete val="0"/>
        <c:axPos val="r"/>
        <c:numFmt formatCode="&quot;$&quot;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071600"/>
        <c:crosses val="max"/>
        <c:crossBetween val="between"/>
        <c:majorUnit val="25000"/>
      </c:valAx>
      <c:catAx>
        <c:axId val="85207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52123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'Bullet finances'!$A$2</c:f>
              <c:strCache>
                <c:ptCount val="1"/>
                <c:pt idx="0">
                  <c:v>YTD budget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EC-674F-9C5F-4FD7FB40773D}"/>
              </c:ext>
            </c:extLst>
          </c:dPt>
          <c:cat>
            <c:strRef>
              <c:f>'Bullet finances'!$B$1:$D$1</c:f>
              <c:strCache>
                <c:ptCount val="3"/>
                <c:pt idx="0">
                  <c:v>Employee related</c:v>
                </c:pt>
                <c:pt idx="1">
                  <c:v>Other corporate</c:v>
                </c:pt>
                <c:pt idx="2">
                  <c:v>Customer related</c:v>
                </c:pt>
              </c:strCache>
            </c:strRef>
          </c:cat>
          <c:val>
            <c:numRef>
              <c:f>'Bullet finances'!$B$2:$D$2</c:f>
              <c:numCache>
                <c:formatCode>"$"#,##0</c:formatCode>
                <c:ptCount val="3"/>
                <c:pt idx="0">
                  <c:v>36200</c:v>
                </c:pt>
                <c:pt idx="1">
                  <c:v>45500</c:v>
                </c:pt>
                <c:pt idx="2">
                  <c:v>50400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EC-674F-9C5F-4FD7FB40773D}"/>
            </c:ext>
          </c:extLst>
        </c:ser>
        <c:ser>
          <c:idx val="1"/>
          <c:order val="1"/>
          <c:tx>
            <c:strRef>
              <c:f>'Bullet finances'!$A$3</c:f>
              <c:strCache>
                <c:ptCount val="1"/>
                <c:pt idx="0">
                  <c:v>Fair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'Bullet finances'!$B$1:$D$1</c:f>
              <c:strCache>
                <c:ptCount val="3"/>
                <c:pt idx="0">
                  <c:v>Employee related</c:v>
                </c:pt>
                <c:pt idx="1">
                  <c:v>Other corporate</c:v>
                </c:pt>
                <c:pt idx="2">
                  <c:v>Customer related</c:v>
                </c:pt>
              </c:strCache>
            </c:strRef>
          </c:cat>
          <c:val>
            <c:numRef>
              <c:f>'Bullet finances'!$B$3:$D$3</c:f>
              <c:numCache>
                <c:formatCode>"$"#,##0</c:formatCode>
                <c:ptCount val="3"/>
                <c:pt idx="0">
                  <c:v>0</c:v>
                </c:pt>
                <c:pt idx="1">
                  <c:v>0.15</c:v>
                </c:pt>
                <c:pt idx="2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EC-674F-9C5F-4FD7FB40773D}"/>
            </c:ext>
          </c:extLst>
        </c:ser>
        <c:ser>
          <c:idx val="2"/>
          <c:order val="2"/>
          <c:tx>
            <c:strRef>
              <c:f>'Bullet finances'!$A$4</c:f>
              <c:strCache>
                <c:ptCount val="1"/>
                <c:pt idx="0">
                  <c:v>Good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'Bullet finances'!$B$1:$D$1</c:f>
              <c:strCache>
                <c:ptCount val="3"/>
                <c:pt idx="0">
                  <c:v>Employee related</c:v>
                </c:pt>
                <c:pt idx="1">
                  <c:v>Other corporate</c:v>
                </c:pt>
                <c:pt idx="2">
                  <c:v>Customer related</c:v>
                </c:pt>
              </c:strCache>
            </c:strRef>
          </c:cat>
          <c:val>
            <c:numRef>
              <c:f>'Bullet finances'!$B$4:$D$4</c:f>
              <c:numCache>
                <c:formatCode>"$"#,##0</c:formatCode>
                <c:ptCount val="3"/>
                <c:pt idx="0">
                  <c:v>0</c:v>
                </c:pt>
                <c:pt idx="1">
                  <c:v>0.15</c:v>
                </c:pt>
                <c:pt idx="2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EC-674F-9C5F-4FD7FB40773D}"/>
            </c:ext>
          </c:extLst>
        </c:ser>
        <c:ser>
          <c:idx val="3"/>
          <c:order val="3"/>
          <c:tx>
            <c:strRef>
              <c:f>'Bullet finances'!$A$5</c:f>
              <c:strCache>
                <c:ptCount val="1"/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strRef>
              <c:f>'Bullet finances'!$B$1:$D$1</c:f>
              <c:strCache>
                <c:ptCount val="3"/>
                <c:pt idx="0">
                  <c:v>Employee related</c:v>
                </c:pt>
                <c:pt idx="1">
                  <c:v>Other corporate</c:v>
                </c:pt>
                <c:pt idx="2">
                  <c:v>Customer related</c:v>
                </c:pt>
              </c:strCache>
            </c:strRef>
          </c:cat>
          <c:val>
            <c:numRef>
              <c:f>'Bullet finances'!$B$5:$D$5</c:f>
              <c:numCache>
                <c:formatCode>"$"#,##0</c:formatCode>
                <c:ptCount val="3"/>
                <c:pt idx="0">
                  <c:v>43400</c:v>
                </c:pt>
                <c:pt idx="1">
                  <c:v>70000</c:v>
                </c:pt>
                <c:pt idx="2">
                  <c:v>74900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EC-674F-9C5F-4FD7FB407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2258928"/>
        <c:axId val="542260576"/>
      </c:barChart>
      <c:barChart>
        <c:barDir val="col"/>
        <c:grouping val="stacked"/>
        <c:varyColors val="0"/>
        <c:ser>
          <c:idx val="4"/>
          <c:order val="4"/>
          <c:tx>
            <c:strRef>
              <c:f>'Bullet finances'!$A$6</c:f>
              <c:strCache>
                <c:ptCount val="1"/>
                <c:pt idx="0">
                  <c:v>YTD actual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strRef>
              <c:f>'Bullet finances'!$B$1:$D$1</c:f>
              <c:strCache>
                <c:ptCount val="3"/>
                <c:pt idx="0">
                  <c:v>Employee related</c:v>
                </c:pt>
                <c:pt idx="1">
                  <c:v>Other corporate</c:v>
                </c:pt>
                <c:pt idx="2">
                  <c:v>Customer related</c:v>
                </c:pt>
              </c:strCache>
            </c:strRef>
          </c:cat>
          <c:val>
            <c:numRef>
              <c:f>'Bullet finances'!$B$6:$D$6</c:f>
              <c:numCache>
                <c:formatCode>"$"#,##0</c:formatCode>
                <c:ptCount val="3"/>
                <c:pt idx="0">
                  <c:v>19917</c:v>
                </c:pt>
                <c:pt idx="1">
                  <c:v>32133</c:v>
                </c:pt>
                <c:pt idx="2">
                  <c:v>46120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EC-674F-9C5F-4FD7FB407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0"/>
        <c:overlap val="100"/>
        <c:axId val="852071600"/>
        <c:axId val="852123872"/>
      </c:barChart>
      <c:lineChart>
        <c:grouping val="standard"/>
        <c:varyColors val="0"/>
        <c:ser>
          <c:idx val="5"/>
          <c:order val="5"/>
          <c:tx>
            <c:strRef>
              <c:f>'Bullet finances'!$A$7</c:f>
              <c:strCache>
                <c:ptCount val="1"/>
                <c:pt idx="0">
                  <c:v>EOY forecast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30"/>
            <c:spPr>
              <a:solidFill>
                <a:srgbClr val="C00000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'Bullet finances'!$B$1:$D$1</c:f>
              <c:strCache>
                <c:ptCount val="3"/>
                <c:pt idx="0">
                  <c:v>Employee related</c:v>
                </c:pt>
                <c:pt idx="1">
                  <c:v>Other corporate</c:v>
                </c:pt>
                <c:pt idx="2">
                  <c:v>Customer related</c:v>
                </c:pt>
              </c:strCache>
            </c:strRef>
          </c:cat>
          <c:val>
            <c:numRef>
              <c:f>'Bullet finances'!$B$7:$D$7</c:f>
              <c:numCache>
                <c:formatCode>"$"#,##0</c:formatCode>
                <c:ptCount val="3"/>
                <c:pt idx="0">
                  <c:v>47800</c:v>
                </c:pt>
                <c:pt idx="1">
                  <c:v>77120</c:v>
                </c:pt>
                <c:pt idx="2">
                  <c:v>110903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EC-674F-9C5F-4FD7FB407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258928"/>
        <c:axId val="542260576"/>
      </c:lineChart>
      <c:catAx>
        <c:axId val="54225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60576"/>
        <c:crosses val="autoZero"/>
        <c:auto val="1"/>
        <c:lblAlgn val="ctr"/>
        <c:lblOffset val="100"/>
        <c:noMultiLvlLbl val="0"/>
      </c:catAx>
      <c:valAx>
        <c:axId val="542260576"/>
        <c:scaling>
          <c:orientation val="minMax"/>
          <c:max val="1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258928"/>
        <c:crosses val="autoZero"/>
        <c:crossBetween val="between"/>
        <c:majorUnit val="25000"/>
      </c:valAx>
      <c:valAx>
        <c:axId val="852123872"/>
        <c:scaling>
          <c:orientation val="minMax"/>
          <c:max val="1"/>
          <c:min val="0"/>
        </c:scaling>
        <c:delete val="1"/>
        <c:axPos val="r"/>
        <c:numFmt formatCode="&quot;$&quot;#,##0" sourceLinked="1"/>
        <c:majorTickMark val="out"/>
        <c:minorTickMark val="none"/>
        <c:tickLblPos val="nextTo"/>
        <c:crossAx val="852071600"/>
        <c:crosses val="max"/>
        <c:crossBetween val="between"/>
      </c:valAx>
      <c:catAx>
        <c:axId val="85207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52123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Control</a:t>
            </a:r>
            <a:r>
              <a:rPr lang="en-GB" baseline="0"/>
              <a:t> Chart - Number of website visitors</a:t>
            </a:r>
          </a:p>
          <a:p>
            <a:pPr>
              <a:defRPr/>
            </a:pP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'Control chart'!$C$2</c:f>
              <c:strCache>
                <c:ptCount val="1"/>
                <c:pt idx="0">
                  <c:v>Visitors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'Control chart'!$B$3:$B$33</c:f>
              <c:strCache>
                <c:ptCount val="31"/>
                <c:pt idx="0">
                  <c:v>W1</c:v>
                </c:pt>
                <c:pt idx="1">
                  <c:v>Th2</c:v>
                </c:pt>
                <c:pt idx="2">
                  <c:v>F3</c:v>
                </c:pt>
                <c:pt idx="3">
                  <c:v>S4</c:v>
                </c:pt>
                <c:pt idx="4">
                  <c:v>Su5</c:v>
                </c:pt>
                <c:pt idx="5">
                  <c:v>M6</c:v>
                </c:pt>
                <c:pt idx="6">
                  <c:v>Tu7</c:v>
                </c:pt>
                <c:pt idx="7">
                  <c:v>W8</c:v>
                </c:pt>
                <c:pt idx="8">
                  <c:v>Th9</c:v>
                </c:pt>
                <c:pt idx="9">
                  <c:v>F10</c:v>
                </c:pt>
                <c:pt idx="10">
                  <c:v>S11</c:v>
                </c:pt>
                <c:pt idx="11">
                  <c:v>Su12</c:v>
                </c:pt>
                <c:pt idx="12">
                  <c:v>M13</c:v>
                </c:pt>
                <c:pt idx="13">
                  <c:v>Tu14</c:v>
                </c:pt>
                <c:pt idx="14">
                  <c:v>W15</c:v>
                </c:pt>
                <c:pt idx="15">
                  <c:v>Th16</c:v>
                </c:pt>
                <c:pt idx="16">
                  <c:v>F17</c:v>
                </c:pt>
                <c:pt idx="17">
                  <c:v>S18</c:v>
                </c:pt>
                <c:pt idx="18">
                  <c:v>Su19</c:v>
                </c:pt>
                <c:pt idx="19">
                  <c:v>M20</c:v>
                </c:pt>
                <c:pt idx="20">
                  <c:v>Tu21</c:v>
                </c:pt>
                <c:pt idx="21">
                  <c:v>W22</c:v>
                </c:pt>
                <c:pt idx="22">
                  <c:v>Th23</c:v>
                </c:pt>
                <c:pt idx="23">
                  <c:v>F24</c:v>
                </c:pt>
                <c:pt idx="24">
                  <c:v>S25</c:v>
                </c:pt>
                <c:pt idx="25">
                  <c:v>Su26</c:v>
                </c:pt>
                <c:pt idx="26">
                  <c:v>M27</c:v>
                </c:pt>
                <c:pt idx="27">
                  <c:v>Tu28</c:v>
                </c:pt>
                <c:pt idx="28">
                  <c:v>W29</c:v>
                </c:pt>
                <c:pt idx="29">
                  <c:v>Th30</c:v>
                </c:pt>
                <c:pt idx="30">
                  <c:v>F31</c:v>
                </c:pt>
              </c:strCache>
            </c:strRef>
          </c:cat>
          <c:val>
            <c:numRef>
              <c:f>'Control chart'!$C$3:$C$33</c:f>
              <c:numCache>
                <c:formatCode>General</c:formatCode>
                <c:ptCount val="31"/>
                <c:pt idx="0">
                  <c:v>563</c:v>
                </c:pt>
                <c:pt idx="1">
                  <c:v>555</c:v>
                </c:pt>
                <c:pt idx="2">
                  <c:v>390</c:v>
                </c:pt>
                <c:pt idx="3">
                  <c:v>296</c:v>
                </c:pt>
                <c:pt idx="4">
                  <c:v>387</c:v>
                </c:pt>
                <c:pt idx="5">
                  <c:v>603</c:v>
                </c:pt>
                <c:pt idx="6">
                  <c:v>612</c:v>
                </c:pt>
                <c:pt idx="7">
                  <c:v>614</c:v>
                </c:pt>
                <c:pt idx="8">
                  <c:v>584</c:v>
                </c:pt>
                <c:pt idx="9">
                  <c:v>446</c:v>
                </c:pt>
                <c:pt idx="10">
                  <c:v>256</c:v>
                </c:pt>
                <c:pt idx="11">
                  <c:v>363</c:v>
                </c:pt>
                <c:pt idx="12">
                  <c:v>587</c:v>
                </c:pt>
                <c:pt idx="13">
                  <c:v>585</c:v>
                </c:pt>
                <c:pt idx="14">
                  <c:v>609</c:v>
                </c:pt>
                <c:pt idx="15">
                  <c:v>565</c:v>
                </c:pt>
                <c:pt idx="16">
                  <c:v>20</c:v>
                </c:pt>
                <c:pt idx="17">
                  <c:v>286</c:v>
                </c:pt>
                <c:pt idx="18">
                  <c:v>378</c:v>
                </c:pt>
                <c:pt idx="19">
                  <c:v>678</c:v>
                </c:pt>
                <c:pt idx="20">
                  <c:v>610</c:v>
                </c:pt>
                <c:pt idx="21">
                  <c:v>650</c:v>
                </c:pt>
                <c:pt idx="22">
                  <c:v>600</c:v>
                </c:pt>
                <c:pt idx="23">
                  <c:v>459</c:v>
                </c:pt>
                <c:pt idx="24">
                  <c:v>305</c:v>
                </c:pt>
                <c:pt idx="25">
                  <c:v>471</c:v>
                </c:pt>
                <c:pt idx="26">
                  <c:v>659</c:v>
                </c:pt>
                <c:pt idx="27">
                  <c:v>692</c:v>
                </c:pt>
                <c:pt idx="28">
                  <c:v>650</c:v>
                </c:pt>
                <c:pt idx="29">
                  <c:v>625</c:v>
                </c:pt>
                <c:pt idx="30">
                  <c:v>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0F-DC41-B006-57CB18930095}"/>
            </c:ext>
          </c:extLst>
        </c:ser>
        <c:ser>
          <c:idx val="2"/>
          <c:order val="1"/>
          <c:tx>
            <c:strRef>
              <c:f>'Control chart'!$E$2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0F-DC41-B006-57CB1893009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0F-DC41-B006-57CB1893009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0F-DC41-B006-57CB1893009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0F-DC41-B006-57CB1893009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0F-DC41-B006-57CB189300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0F-DC41-B006-57CB1893009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0F-DC41-B006-57CB1893009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0F-DC41-B006-57CB1893009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0F-DC41-B006-57CB1893009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0F-DC41-B006-57CB1893009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0F-DC41-B006-57CB1893009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0F-DC41-B006-57CB1893009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0F-DC41-B006-57CB1893009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0F-DC41-B006-57CB1893009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0F-DC41-B006-57CB1893009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0F-DC41-B006-57CB1893009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0F-DC41-B006-57CB1893009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0F-DC41-B006-57CB1893009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0F-DC41-B006-57CB1893009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0F-DC41-B006-57CB1893009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0F-DC41-B006-57CB1893009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0F-DC41-B006-57CB1893009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0F-DC41-B006-57CB1893009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B0F-DC41-B006-57CB1893009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0F-DC41-B006-57CB1893009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B0F-DC41-B006-57CB1893009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B0F-DC41-B006-57CB1893009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B0F-DC41-B006-57CB1893009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B0F-DC41-B006-57CB1893009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B0F-DC41-B006-57CB18930095}"/>
                </c:ext>
              </c:extLst>
            </c:dLbl>
            <c:dLbl>
              <c:idx val="30"/>
              <c:layout>
                <c:manualLayout>
                  <c:x val="-1.8764659890539485E-2"/>
                  <c:y val="-0.18489583333333334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0F-DC41-B006-57CB189300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'Control chart'!$B$3:$B$33</c:f>
              <c:strCache>
                <c:ptCount val="31"/>
                <c:pt idx="0">
                  <c:v>W1</c:v>
                </c:pt>
                <c:pt idx="1">
                  <c:v>Th2</c:v>
                </c:pt>
                <c:pt idx="2">
                  <c:v>F3</c:v>
                </c:pt>
                <c:pt idx="3">
                  <c:v>S4</c:v>
                </c:pt>
                <c:pt idx="4">
                  <c:v>Su5</c:v>
                </c:pt>
                <c:pt idx="5">
                  <c:v>M6</c:v>
                </c:pt>
                <c:pt idx="6">
                  <c:v>Tu7</c:v>
                </c:pt>
                <c:pt idx="7">
                  <c:v>W8</c:v>
                </c:pt>
                <c:pt idx="8">
                  <c:v>Th9</c:v>
                </c:pt>
                <c:pt idx="9">
                  <c:v>F10</c:v>
                </c:pt>
                <c:pt idx="10">
                  <c:v>S11</c:v>
                </c:pt>
                <c:pt idx="11">
                  <c:v>Su12</c:v>
                </c:pt>
                <c:pt idx="12">
                  <c:v>M13</c:v>
                </c:pt>
                <c:pt idx="13">
                  <c:v>Tu14</c:v>
                </c:pt>
                <c:pt idx="14">
                  <c:v>W15</c:v>
                </c:pt>
                <c:pt idx="15">
                  <c:v>Th16</c:v>
                </c:pt>
                <c:pt idx="16">
                  <c:v>F17</c:v>
                </c:pt>
                <c:pt idx="17">
                  <c:v>S18</c:v>
                </c:pt>
                <c:pt idx="18">
                  <c:v>Su19</c:v>
                </c:pt>
                <c:pt idx="19">
                  <c:v>M20</c:v>
                </c:pt>
                <c:pt idx="20">
                  <c:v>Tu21</c:v>
                </c:pt>
                <c:pt idx="21">
                  <c:v>W22</c:v>
                </c:pt>
                <c:pt idx="22">
                  <c:v>Th23</c:v>
                </c:pt>
                <c:pt idx="23">
                  <c:v>F24</c:v>
                </c:pt>
                <c:pt idx="24">
                  <c:v>S25</c:v>
                </c:pt>
                <c:pt idx="25">
                  <c:v>Su26</c:v>
                </c:pt>
                <c:pt idx="26">
                  <c:v>M27</c:v>
                </c:pt>
                <c:pt idx="27">
                  <c:v>Tu28</c:v>
                </c:pt>
                <c:pt idx="28">
                  <c:v>W29</c:v>
                </c:pt>
                <c:pt idx="29">
                  <c:v>Th30</c:v>
                </c:pt>
                <c:pt idx="30">
                  <c:v>F31</c:v>
                </c:pt>
              </c:strCache>
            </c:strRef>
          </c:cat>
          <c:val>
            <c:numRef>
              <c:f>'Control chart'!$E$3:$E$33</c:f>
              <c:numCache>
                <c:formatCode>#,##0</c:formatCode>
                <c:ptCount val="31"/>
                <c:pt idx="0">
                  <c:v>501.61290322580646</c:v>
                </c:pt>
                <c:pt idx="1">
                  <c:v>501.61290322580646</c:v>
                </c:pt>
                <c:pt idx="2">
                  <c:v>501.61290322580646</c:v>
                </c:pt>
                <c:pt idx="3">
                  <c:v>501.61290322580646</c:v>
                </c:pt>
                <c:pt idx="4">
                  <c:v>501.61290322580646</c:v>
                </c:pt>
                <c:pt idx="5">
                  <c:v>501.61290322580646</c:v>
                </c:pt>
                <c:pt idx="6">
                  <c:v>501.61290322580646</c:v>
                </c:pt>
                <c:pt idx="7">
                  <c:v>501.61290322580646</c:v>
                </c:pt>
                <c:pt idx="8">
                  <c:v>501.61290322580646</c:v>
                </c:pt>
                <c:pt idx="9">
                  <c:v>501.61290322580646</c:v>
                </c:pt>
                <c:pt idx="10">
                  <c:v>501.61290322580646</c:v>
                </c:pt>
                <c:pt idx="11">
                  <c:v>501.61290322580646</c:v>
                </c:pt>
                <c:pt idx="12">
                  <c:v>501.61290322580646</c:v>
                </c:pt>
                <c:pt idx="13">
                  <c:v>501.61290322580646</c:v>
                </c:pt>
                <c:pt idx="14">
                  <c:v>501.61290322580646</c:v>
                </c:pt>
                <c:pt idx="15">
                  <c:v>501.61290322580646</c:v>
                </c:pt>
                <c:pt idx="16">
                  <c:v>501.61290322580646</c:v>
                </c:pt>
                <c:pt idx="17">
                  <c:v>501.61290322580646</c:v>
                </c:pt>
                <c:pt idx="18">
                  <c:v>501.61290322580646</c:v>
                </c:pt>
                <c:pt idx="19">
                  <c:v>501.61290322580646</c:v>
                </c:pt>
                <c:pt idx="20">
                  <c:v>501.61290322580646</c:v>
                </c:pt>
                <c:pt idx="21">
                  <c:v>501.61290322580646</c:v>
                </c:pt>
                <c:pt idx="22">
                  <c:v>501.61290322580646</c:v>
                </c:pt>
                <c:pt idx="23">
                  <c:v>501.61290322580646</c:v>
                </c:pt>
                <c:pt idx="24">
                  <c:v>501.61290322580646</c:v>
                </c:pt>
                <c:pt idx="25">
                  <c:v>501.61290322580646</c:v>
                </c:pt>
                <c:pt idx="26">
                  <c:v>501.61290322580646</c:v>
                </c:pt>
                <c:pt idx="27">
                  <c:v>501.61290322580646</c:v>
                </c:pt>
                <c:pt idx="28">
                  <c:v>501.61290322580646</c:v>
                </c:pt>
                <c:pt idx="29">
                  <c:v>501.61290322580646</c:v>
                </c:pt>
                <c:pt idx="30">
                  <c:v>501.61290322580646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0F-DC41-B006-57CB18930095}"/>
            </c:ext>
          </c:extLst>
        </c:ser>
        <c:ser>
          <c:idx val="3"/>
          <c:order val="2"/>
          <c:tx>
            <c:strRef>
              <c:f>'Control chart'!$F$2</c:f>
              <c:strCache>
                <c:ptCount val="1"/>
                <c:pt idx="0">
                  <c:v>upper limit</c:v>
                </c:pt>
              </c:strCache>
            </c:strRef>
          </c:tx>
          <c:spPr>
            <a:ln w="2857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1.5637216575449427E-3"/>
                  <c:y val="-5.2083333333333336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B0F-DC41-B006-57CB1893009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B0F-DC41-B006-57CB1893009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B0F-DC41-B006-57CB1893009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B0F-DC41-B006-57CB1893009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B0F-DC41-B006-57CB189300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B0F-DC41-B006-57CB1893009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B0F-DC41-B006-57CB1893009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B0F-DC41-B006-57CB1893009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B0F-DC41-B006-57CB1893009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B0F-DC41-B006-57CB1893009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B0F-DC41-B006-57CB1893009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B0F-DC41-B006-57CB1893009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B0F-DC41-B006-57CB1893009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B0F-DC41-B006-57CB1893009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B0F-DC41-B006-57CB1893009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B0F-DC41-B006-57CB1893009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B0F-DC41-B006-57CB1893009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B0F-DC41-B006-57CB1893009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B0F-DC41-B006-57CB1893009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B0F-DC41-B006-57CB1893009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B0F-DC41-B006-57CB1893009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B0F-DC41-B006-57CB1893009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B0F-DC41-B006-57CB1893009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B0F-DC41-B006-57CB1893009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B0F-DC41-B006-57CB1893009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B0F-DC41-B006-57CB1893009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B0F-DC41-B006-57CB1893009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B0F-DC41-B006-57CB1893009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B0F-DC41-B006-57CB1893009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B0F-DC41-B006-57CB1893009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B0F-DC41-B006-57CB189300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'Control chart'!$B$3:$B$33</c:f>
              <c:strCache>
                <c:ptCount val="31"/>
                <c:pt idx="0">
                  <c:v>W1</c:v>
                </c:pt>
                <c:pt idx="1">
                  <c:v>Th2</c:v>
                </c:pt>
                <c:pt idx="2">
                  <c:v>F3</c:v>
                </c:pt>
                <c:pt idx="3">
                  <c:v>S4</c:v>
                </c:pt>
                <c:pt idx="4">
                  <c:v>Su5</c:v>
                </c:pt>
                <c:pt idx="5">
                  <c:v>M6</c:v>
                </c:pt>
                <c:pt idx="6">
                  <c:v>Tu7</c:v>
                </c:pt>
                <c:pt idx="7">
                  <c:v>W8</c:v>
                </c:pt>
                <c:pt idx="8">
                  <c:v>Th9</c:v>
                </c:pt>
                <c:pt idx="9">
                  <c:v>F10</c:v>
                </c:pt>
                <c:pt idx="10">
                  <c:v>S11</c:v>
                </c:pt>
                <c:pt idx="11">
                  <c:v>Su12</c:v>
                </c:pt>
                <c:pt idx="12">
                  <c:v>M13</c:v>
                </c:pt>
                <c:pt idx="13">
                  <c:v>Tu14</c:v>
                </c:pt>
                <c:pt idx="14">
                  <c:v>W15</c:v>
                </c:pt>
                <c:pt idx="15">
                  <c:v>Th16</c:v>
                </c:pt>
                <c:pt idx="16">
                  <c:v>F17</c:v>
                </c:pt>
                <c:pt idx="17">
                  <c:v>S18</c:v>
                </c:pt>
                <c:pt idx="18">
                  <c:v>Su19</c:v>
                </c:pt>
                <c:pt idx="19">
                  <c:v>M20</c:v>
                </c:pt>
                <c:pt idx="20">
                  <c:v>Tu21</c:v>
                </c:pt>
                <c:pt idx="21">
                  <c:v>W22</c:v>
                </c:pt>
                <c:pt idx="22">
                  <c:v>Th23</c:v>
                </c:pt>
                <c:pt idx="23">
                  <c:v>F24</c:v>
                </c:pt>
                <c:pt idx="24">
                  <c:v>S25</c:v>
                </c:pt>
                <c:pt idx="25">
                  <c:v>Su26</c:v>
                </c:pt>
                <c:pt idx="26">
                  <c:v>M27</c:v>
                </c:pt>
                <c:pt idx="27">
                  <c:v>Tu28</c:v>
                </c:pt>
                <c:pt idx="28">
                  <c:v>W29</c:v>
                </c:pt>
                <c:pt idx="29">
                  <c:v>Th30</c:v>
                </c:pt>
                <c:pt idx="30">
                  <c:v>F31</c:v>
                </c:pt>
              </c:strCache>
            </c:strRef>
          </c:cat>
          <c:val>
            <c:numRef>
              <c:f>'Control chart'!$F$3:$F$33</c:f>
              <c:numCache>
                <c:formatCode>#,##0</c:formatCode>
                <c:ptCount val="31"/>
                <c:pt idx="0">
                  <c:v>972.52988789679148</c:v>
                </c:pt>
                <c:pt idx="1">
                  <c:v>972.52988789679148</c:v>
                </c:pt>
                <c:pt idx="2">
                  <c:v>972.52988789679148</c:v>
                </c:pt>
                <c:pt idx="3">
                  <c:v>972.52988789679148</c:v>
                </c:pt>
                <c:pt idx="4">
                  <c:v>972.52988789679148</c:v>
                </c:pt>
                <c:pt idx="5">
                  <c:v>972.52988789679148</c:v>
                </c:pt>
                <c:pt idx="6">
                  <c:v>972.52988789679148</c:v>
                </c:pt>
                <c:pt idx="7">
                  <c:v>972.52988789679148</c:v>
                </c:pt>
                <c:pt idx="8">
                  <c:v>972.52988789679148</c:v>
                </c:pt>
                <c:pt idx="9">
                  <c:v>972.52988789679148</c:v>
                </c:pt>
                <c:pt idx="10">
                  <c:v>972.52988789679148</c:v>
                </c:pt>
                <c:pt idx="11">
                  <c:v>972.52988789679148</c:v>
                </c:pt>
                <c:pt idx="12">
                  <c:v>972.52988789679148</c:v>
                </c:pt>
                <c:pt idx="13">
                  <c:v>972.52988789679148</c:v>
                </c:pt>
                <c:pt idx="14">
                  <c:v>972.52988789679148</c:v>
                </c:pt>
                <c:pt idx="15">
                  <c:v>972.52988789679148</c:v>
                </c:pt>
                <c:pt idx="16">
                  <c:v>972.52988789679148</c:v>
                </c:pt>
                <c:pt idx="17">
                  <c:v>972.52988789679148</c:v>
                </c:pt>
                <c:pt idx="18">
                  <c:v>972.52988789679148</c:v>
                </c:pt>
                <c:pt idx="19">
                  <c:v>972.52988789679148</c:v>
                </c:pt>
                <c:pt idx="20">
                  <c:v>972.52988789679148</c:v>
                </c:pt>
                <c:pt idx="21">
                  <c:v>972.52988789679148</c:v>
                </c:pt>
                <c:pt idx="22">
                  <c:v>972.52988789679148</c:v>
                </c:pt>
                <c:pt idx="23">
                  <c:v>972.52988789679148</c:v>
                </c:pt>
                <c:pt idx="24">
                  <c:v>972.52988789679148</c:v>
                </c:pt>
                <c:pt idx="25">
                  <c:v>972.52988789679148</c:v>
                </c:pt>
                <c:pt idx="26">
                  <c:v>972.52988789679148</c:v>
                </c:pt>
                <c:pt idx="27">
                  <c:v>972.52988789679148</c:v>
                </c:pt>
                <c:pt idx="28">
                  <c:v>972.52988789679148</c:v>
                </c:pt>
                <c:pt idx="29">
                  <c:v>972.52988789679148</c:v>
                </c:pt>
                <c:pt idx="30">
                  <c:v>972.52988789679148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0F-DC41-B006-57CB18930095}"/>
            </c:ext>
          </c:extLst>
        </c:ser>
        <c:ser>
          <c:idx val="4"/>
          <c:order val="3"/>
          <c:tx>
            <c:strRef>
              <c:f>'Control chart'!$G$2</c:f>
              <c:strCache>
                <c:ptCount val="1"/>
                <c:pt idx="0">
                  <c:v>lower limit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265474552957355E-3"/>
                  <c:y val="-5.7291666666666761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B0F-DC41-B006-57CB1893009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B0F-DC41-B006-57CB1893009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B0F-DC41-B006-57CB1893009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B0F-DC41-B006-57CB1893009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B0F-DC41-B006-57CB189300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B0F-DC41-B006-57CB1893009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B0F-DC41-B006-57CB1893009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B0F-DC41-B006-57CB1893009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B0F-DC41-B006-57CB1893009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B0F-DC41-B006-57CB1893009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B0F-DC41-B006-57CB1893009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B0F-DC41-B006-57CB1893009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B0F-DC41-B006-57CB1893009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B0F-DC41-B006-57CB1893009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B0F-DC41-B006-57CB1893009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B0F-DC41-B006-57CB1893009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B0F-DC41-B006-57CB1893009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B0F-DC41-B006-57CB1893009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B0F-DC41-B006-57CB1893009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B0F-DC41-B006-57CB1893009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3B0F-DC41-B006-57CB1893009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B0F-DC41-B006-57CB1893009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B0F-DC41-B006-57CB1893009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3B0F-DC41-B006-57CB1893009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B0F-DC41-B006-57CB1893009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B0F-DC41-B006-57CB1893009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B0F-DC41-B006-57CB1893009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B0F-DC41-B006-57CB1893009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3B0F-DC41-B006-57CB1893009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B0F-DC41-B006-57CB1893009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B0F-DC41-B006-57CB189300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'Control chart'!$B$3:$B$33</c:f>
              <c:strCache>
                <c:ptCount val="31"/>
                <c:pt idx="0">
                  <c:v>W1</c:v>
                </c:pt>
                <c:pt idx="1">
                  <c:v>Th2</c:v>
                </c:pt>
                <c:pt idx="2">
                  <c:v>F3</c:v>
                </c:pt>
                <c:pt idx="3">
                  <c:v>S4</c:v>
                </c:pt>
                <c:pt idx="4">
                  <c:v>Su5</c:v>
                </c:pt>
                <c:pt idx="5">
                  <c:v>M6</c:v>
                </c:pt>
                <c:pt idx="6">
                  <c:v>Tu7</c:v>
                </c:pt>
                <c:pt idx="7">
                  <c:v>W8</c:v>
                </c:pt>
                <c:pt idx="8">
                  <c:v>Th9</c:v>
                </c:pt>
                <c:pt idx="9">
                  <c:v>F10</c:v>
                </c:pt>
                <c:pt idx="10">
                  <c:v>S11</c:v>
                </c:pt>
                <c:pt idx="11">
                  <c:v>Su12</c:v>
                </c:pt>
                <c:pt idx="12">
                  <c:v>M13</c:v>
                </c:pt>
                <c:pt idx="13">
                  <c:v>Tu14</c:v>
                </c:pt>
                <c:pt idx="14">
                  <c:v>W15</c:v>
                </c:pt>
                <c:pt idx="15">
                  <c:v>Th16</c:v>
                </c:pt>
                <c:pt idx="16">
                  <c:v>F17</c:v>
                </c:pt>
                <c:pt idx="17">
                  <c:v>S18</c:v>
                </c:pt>
                <c:pt idx="18">
                  <c:v>Su19</c:v>
                </c:pt>
                <c:pt idx="19">
                  <c:v>M20</c:v>
                </c:pt>
                <c:pt idx="20">
                  <c:v>Tu21</c:v>
                </c:pt>
                <c:pt idx="21">
                  <c:v>W22</c:v>
                </c:pt>
                <c:pt idx="22">
                  <c:v>Th23</c:v>
                </c:pt>
                <c:pt idx="23">
                  <c:v>F24</c:v>
                </c:pt>
                <c:pt idx="24">
                  <c:v>S25</c:v>
                </c:pt>
                <c:pt idx="25">
                  <c:v>Su26</c:v>
                </c:pt>
                <c:pt idx="26">
                  <c:v>M27</c:v>
                </c:pt>
                <c:pt idx="27">
                  <c:v>Tu28</c:v>
                </c:pt>
                <c:pt idx="28">
                  <c:v>W29</c:v>
                </c:pt>
                <c:pt idx="29">
                  <c:v>Th30</c:v>
                </c:pt>
                <c:pt idx="30">
                  <c:v>F31</c:v>
                </c:pt>
              </c:strCache>
            </c:strRef>
          </c:cat>
          <c:val>
            <c:numRef>
              <c:f>'Control chart'!$G$3:$G$33</c:f>
              <c:numCache>
                <c:formatCode>#,##0</c:formatCode>
                <c:ptCount val="31"/>
                <c:pt idx="0">
                  <c:v>30.69591855482139</c:v>
                </c:pt>
                <c:pt idx="1">
                  <c:v>30.69591855482139</c:v>
                </c:pt>
                <c:pt idx="2">
                  <c:v>30.69591855482139</c:v>
                </c:pt>
                <c:pt idx="3">
                  <c:v>30.69591855482139</c:v>
                </c:pt>
                <c:pt idx="4">
                  <c:v>30.69591855482139</c:v>
                </c:pt>
                <c:pt idx="5">
                  <c:v>30.69591855482139</c:v>
                </c:pt>
                <c:pt idx="6">
                  <c:v>30.69591855482139</c:v>
                </c:pt>
                <c:pt idx="7">
                  <c:v>30.69591855482139</c:v>
                </c:pt>
                <c:pt idx="8">
                  <c:v>30.69591855482139</c:v>
                </c:pt>
                <c:pt idx="9">
                  <c:v>30.69591855482139</c:v>
                </c:pt>
                <c:pt idx="10">
                  <c:v>30.69591855482139</c:v>
                </c:pt>
                <c:pt idx="11">
                  <c:v>30.69591855482139</c:v>
                </c:pt>
                <c:pt idx="12">
                  <c:v>30.69591855482139</c:v>
                </c:pt>
                <c:pt idx="13">
                  <c:v>30.69591855482139</c:v>
                </c:pt>
                <c:pt idx="14">
                  <c:v>30.69591855482139</c:v>
                </c:pt>
                <c:pt idx="15">
                  <c:v>30.69591855482139</c:v>
                </c:pt>
                <c:pt idx="16">
                  <c:v>30.69591855482139</c:v>
                </c:pt>
                <c:pt idx="17">
                  <c:v>30.69591855482139</c:v>
                </c:pt>
                <c:pt idx="18">
                  <c:v>30.69591855482139</c:v>
                </c:pt>
                <c:pt idx="19">
                  <c:v>30.69591855482139</c:v>
                </c:pt>
                <c:pt idx="20">
                  <c:v>30.69591855482139</c:v>
                </c:pt>
                <c:pt idx="21">
                  <c:v>30.69591855482139</c:v>
                </c:pt>
                <c:pt idx="22">
                  <c:v>30.69591855482139</c:v>
                </c:pt>
                <c:pt idx="23">
                  <c:v>30.69591855482139</c:v>
                </c:pt>
                <c:pt idx="24">
                  <c:v>30.69591855482139</c:v>
                </c:pt>
                <c:pt idx="25">
                  <c:v>30.69591855482139</c:v>
                </c:pt>
                <c:pt idx="26">
                  <c:v>30.69591855482139</c:v>
                </c:pt>
                <c:pt idx="27">
                  <c:v>30.69591855482139</c:v>
                </c:pt>
                <c:pt idx="28">
                  <c:v>30.69591855482139</c:v>
                </c:pt>
                <c:pt idx="29">
                  <c:v>30.69591855482139</c:v>
                </c:pt>
                <c:pt idx="30">
                  <c:v>30.69591855482139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0F-DC41-B006-57CB18930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698319"/>
        <c:axId val="52679984"/>
      </c:lineChart>
      <c:catAx>
        <c:axId val="34769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79984"/>
        <c:crosses val="autoZero"/>
        <c:auto val="1"/>
        <c:lblAlgn val="ctr"/>
        <c:lblOffset val="100"/>
        <c:noMultiLvlLbl val="0"/>
      </c:catAx>
      <c:valAx>
        <c:axId val="52679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76983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Fatality</a:t>
            </a:r>
            <a:r>
              <a:rPr lang="en-US" baseline="0"/>
              <a:t> ratios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'road Stats alt'!$B$29</c:f>
              <c:strCache>
                <c:ptCount val="1"/>
                <c:pt idx="0">
                  <c:v>Fatalities per 10,000 vehicles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'road Stats alt'!$A$30:$A$52</c:f>
              <c:numCache>
                <c:formatCode>0</c:formatCode>
                <c:ptCount val="23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</c:numCache>
            </c:numRef>
          </c:cat>
          <c:val>
            <c:numRef>
              <c:f>'road Stats alt'!$B$30:$B$52</c:f>
              <c:numCache>
                <c:formatCode>0.00</c:formatCode>
                <c:ptCount val="23"/>
                <c:pt idx="0">
                  <c:v>3.066235477302671</c:v>
                </c:pt>
                <c:pt idx="1">
                  <c:v>2.6353108012290241</c:v>
                </c:pt>
                <c:pt idx="2">
                  <c:v>2.5736146533735216</c:v>
                </c:pt>
                <c:pt idx="3">
                  <c:v>2.5466893039049237</c:v>
                </c:pt>
                <c:pt idx="4">
                  <c:v>2.054259238584347</c:v>
                </c:pt>
                <c:pt idx="5">
                  <c:v>1.8131564400221118</c:v>
                </c:pt>
                <c:pt idx="6">
                  <c:v>2.3799126637554586</c:v>
                </c:pt>
                <c:pt idx="7">
                  <c:v>1.7506175491354312</c:v>
                </c:pt>
                <c:pt idx="8">
                  <c:v>1.9251110640998519</c:v>
                </c:pt>
                <c:pt idx="9">
                  <c:v>1.8869891576313593</c:v>
                </c:pt>
                <c:pt idx="10">
                  <c:v>1.5371917878881669</c:v>
                </c:pt>
                <c:pt idx="11">
                  <c:v>1.6887816646562124</c:v>
                </c:pt>
                <c:pt idx="12">
                  <c:v>1.515001485295574</c:v>
                </c:pt>
                <c:pt idx="13">
                  <c:v>1.64177628325586</c:v>
                </c:pt>
                <c:pt idx="14">
                  <c:v>1.496039894397184</c:v>
                </c:pt>
                <c:pt idx="15">
                  <c:v>1.4742485161784415</c:v>
                </c:pt>
                <c:pt idx="16">
                  <c:v>1.5082664604080054</c:v>
                </c:pt>
                <c:pt idx="17">
                  <c:v>1.3248189096454441</c:v>
                </c:pt>
                <c:pt idx="18">
                  <c:v>1.3804113062259367</c:v>
                </c:pt>
                <c:pt idx="19">
                  <c:v>1.0783410138248848</c:v>
                </c:pt>
                <c:pt idx="20">
                  <c:v>1.1296882060551288</c:v>
                </c:pt>
                <c:pt idx="21">
                  <c:v>0.84528688524590168</c:v>
                </c:pt>
                <c:pt idx="22">
                  <c:v>0.99075847140121565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3-304D-A002-D23E8DB4B5DD}"/>
            </c:ext>
          </c:extLst>
        </c:ser>
        <c:ser>
          <c:idx val="2"/>
          <c:order val="1"/>
          <c:tx>
            <c:strRef>
              <c:f>'road Stats alt'!$C$29</c:f>
              <c:strCache>
                <c:ptCount val="1"/>
                <c:pt idx="0">
                  <c:v>Fatalities per 10,000 licence holders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'road Stats alt'!$A$30:$A$52</c:f>
              <c:numCache>
                <c:formatCode>0</c:formatCode>
                <c:ptCount val="23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</c:numCache>
            </c:numRef>
          </c:cat>
          <c:val>
            <c:numRef>
              <c:f>'road Stats alt'!$C$30:$C$52</c:f>
              <c:numCache>
                <c:formatCode>0.00</c:formatCode>
                <c:ptCount val="23"/>
                <c:pt idx="0">
                  <c:v>2.9581696325398661</c:v>
                </c:pt>
                <c:pt idx="1">
                  <c:v>2.5340909090909092</c:v>
                </c:pt>
                <c:pt idx="2">
                  <c:v>2.4647496391695349</c:v>
                </c:pt>
                <c:pt idx="3">
                  <c:v>2.4369110798223765</c:v>
                </c:pt>
                <c:pt idx="4">
                  <c:v>1.9491525423728815</c:v>
                </c:pt>
                <c:pt idx="5">
                  <c:v>1.7378404153862457</c:v>
                </c:pt>
                <c:pt idx="6">
                  <c:v>2.3017632773730332</c:v>
                </c:pt>
                <c:pt idx="7">
                  <c:v>1.690871369294606</c:v>
                </c:pt>
                <c:pt idx="8">
                  <c:v>1.8670496512105048</c:v>
                </c:pt>
                <c:pt idx="9">
                  <c:v>1.8497700562084822</c:v>
                </c:pt>
                <c:pt idx="10">
                  <c:v>1.497939077108676</c:v>
                </c:pt>
                <c:pt idx="11">
                  <c:v>1.6879332864462975</c:v>
                </c:pt>
                <c:pt idx="12">
                  <c:v>1.5126050420168067</c:v>
                </c:pt>
                <c:pt idx="13">
                  <c:v>1.6190383302448064</c:v>
                </c:pt>
                <c:pt idx="14">
                  <c:v>1.4639747392594011</c:v>
                </c:pt>
                <c:pt idx="15">
                  <c:v>1.4710096475308052</c:v>
                </c:pt>
                <c:pt idx="16">
                  <c:v>1.4828897338403042</c:v>
                </c:pt>
                <c:pt idx="17">
                  <c:v>1.2961581499440507</c:v>
                </c:pt>
                <c:pt idx="18">
                  <c:v>1.3441843452816387</c:v>
                </c:pt>
                <c:pt idx="19">
                  <c:v>1.1225175093543125</c:v>
                </c:pt>
                <c:pt idx="20">
                  <c:v>1.1648495014444136</c:v>
                </c:pt>
                <c:pt idx="21">
                  <c:v>0.90534979423868323</c:v>
                </c:pt>
                <c:pt idx="22">
                  <c:v>1.0487353485502777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3-304D-A002-D23E8DB4B5DD}"/>
            </c:ext>
          </c:extLst>
        </c:ser>
        <c:ser>
          <c:idx val="3"/>
          <c:order val="2"/>
          <c:tx>
            <c:strRef>
              <c:f>'road Stats alt'!$D$29</c:f>
              <c:strCache>
                <c:ptCount val="1"/>
                <c:pt idx="0">
                  <c:v>Fatalities per 10,000 people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numRef>
              <c:f>'road Stats alt'!$A$30:$A$52</c:f>
              <c:numCache>
                <c:formatCode>0</c:formatCode>
                <c:ptCount val="23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</c:numCache>
            </c:numRef>
          </c:cat>
          <c:val>
            <c:numRef>
              <c:f>'road Stats alt'!$D$30:$D$52</c:f>
              <c:numCache>
                <c:formatCode>0.00</c:formatCode>
                <c:ptCount val="23"/>
                <c:pt idx="0">
                  <c:v>1.8361784535934587</c:v>
                </c:pt>
                <c:pt idx="1">
                  <c:v>1.5838068181818183</c:v>
                </c:pt>
                <c:pt idx="2">
                  <c:v>1.5583321634142919</c:v>
                </c:pt>
                <c:pt idx="3">
                  <c:v>1.5634771732332708</c:v>
                </c:pt>
                <c:pt idx="4">
                  <c:v>1.2722118509299594</c:v>
                </c:pt>
                <c:pt idx="5">
                  <c:v>1.1259869550291794</c:v>
                </c:pt>
                <c:pt idx="6">
                  <c:v>1.4924351338399398</c:v>
                </c:pt>
                <c:pt idx="7">
                  <c:v>1.1117931928245004</c:v>
                </c:pt>
                <c:pt idx="8">
                  <c:v>1.2386007894378657</c:v>
                </c:pt>
                <c:pt idx="9">
                  <c:v>1.227701281964322</c:v>
                </c:pt>
                <c:pt idx="10">
                  <c:v>1.0058053192925611</c:v>
                </c:pt>
                <c:pt idx="11">
                  <c:v>1.1278952668680766</c:v>
                </c:pt>
                <c:pt idx="12">
                  <c:v>1.0214981973561224</c:v>
                </c:pt>
                <c:pt idx="13">
                  <c:v>1.1029900332225915</c:v>
                </c:pt>
                <c:pt idx="14">
                  <c:v>1.0121055765032745</c:v>
                </c:pt>
                <c:pt idx="15">
                  <c:v>1.0140251530914597</c:v>
                </c:pt>
                <c:pt idx="16">
                  <c:v>1.0213434594736153</c:v>
                </c:pt>
                <c:pt idx="17">
                  <c:v>0.90689632674365495</c:v>
                </c:pt>
                <c:pt idx="18">
                  <c:v>0.95330739299610889</c:v>
                </c:pt>
                <c:pt idx="19">
                  <c:v>0.74607830633847727</c:v>
                </c:pt>
                <c:pt idx="20">
                  <c:v>0.78904178765307409</c:v>
                </c:pt>
                <c:pt idx="21">
                  <c:v>0.61805468847546519</c:v>
                </c:pt>
                <c:pt idx="22">
                  <c:v>0.73248799704542666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53-304D-A002-D23E8DB4B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7827440"/>
        <c:axId val="727829488"/>
      </c:barChart>
      <c:catAx>
        <c:axId val="72782744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727829488"/>
        <c:crosses val="autoZero"/>
        <c:auto val="1"/>
        <c:lblAlgn val="ctr"/>
        <c:lblOffset val="100"/>
        <c:noMultiLvlLbl val="0"/>
      </c:catAx>
      <c:valAx>
        <c:axId val="727829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7278274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Casualty ratios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'road Stats alt'!$B$55</c:f>
              <c:strCache>
                <c:ptCount val="1"/>
                <c:pt idx="0">
                  <c:v>Casualties per 10,000 vehicles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'road Stats alt'!$A$56:$A$78</c:f>
              <c:numCache>
                <c:formatCode>0</c:formatCode>
                <c:ptCount val="23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</c:numCache>
            </c:numRef>
          </c:cat>
          <c:val>
            <c:numRef>
              <c:f>'road Stats alt'!$B$56:$B$78</c:f>
              <c:numCache>
                <c:formatCode>0.00</c:formatCode>
                <c:ptCount val="23"/>
                <c:pt idx="0">
                  <c:v>140.38807042759612</c:v>
                </c:pt>
                <c:pt idx="1">
                  <c:v>124.56865989127864</c:v>
                </c:pt>
                <c:pt idx="2">
                  <c:v>120.62369580338512</c:v>
                </c:pt>
                <c:pt idx="3">
                  <c:v>116.12903225806451</c:v>
                </c:pt>
                <c:pt idx="4">
                  <c:v>98.291838785307576</c:v>
                </c:pt>
                <c:pt idx="5">
                  <c:v>89.09894969596462</c:v>
                </c:pt>
                <c:pt idx="6">
                  <c:v>90.469432314410483</c:v>
                </c:pt>
                <c:pt idx="7">
                  <c:v>87.73493717108795</c:v>
                </c:pt>
                <c:pt idx="8">
                  <c:v>88.227205415697071</c:v>
                </c:pt>
                <c:pt idx="9">
                  <c:v>90.450375312760642</c:v>
                </c:pt>
                <c:pt idx="10">
                  <c:v>86.361291653770763</c:v>
                </c:pt>
                <c:pt idx="11">
                  <c:v>91.21431443506232</c:v>
                </c:pt>
                <c:pt idx="12">
                  <c:v>97.36607584909396</c:v>
                </c:pt>
                <c:pt idx="13">
                  <c:v>100.4252793986747</c:v>
                </c:pt>
                <c:pt idx="14">
                  <c:v>100.28356311723869</c:v>
                </c:pt>
                <c:pt idx="15">
                  <c:v>96.52498564043654</c:v>
                </c:pt>
                <c:pt idx="16">
                  <c:v>89.210093783235038</c:v>
                </c:pt>
                <c:pt idx="17">
                  <c:v>83.539839878002283</c:v>
                </c:pt>
                <c:pt idx="18">
                  <c:v>75.302845337590384</c:v>
                </c:pt>
                <c:pt idx="19">
                  <c:v>73.244239631336413</c:v>
                </c:pt>
                <c:pt idx="20">
                  <c:v>76.177135110709443</c:v>
                </c:pt>
                <c:pt idx="21">
                  <c:v>72.489754098360649</c:v>
                </c:pt>
                <c:pt idx="22">
                  <c:v>65.348430605278494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4-2B47-ADB1-F64509485AEF}"/>
            </c:ext>
          </c:extLst>
        </c:ser>
        <c:ser>
          <c:idx val="2"/>
          <c:order val="1"/>
          <c:tx>
            <c:strRef>
              <c:f>'road Stats alt'!$C$55</c:f>
              <c:strCache>
                <c:ptCount val="1"/>
                <c:pt idx="0">
                  <c:v>Casualties per 10,000 licence holders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'road Stats alt'!$A$56:$A$78</c:f>
              <c:numCache>
                <c:formatCode>0</c:formatCode>
                <c:ptCount val="23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</c:numCache>
            </c:numRef>
          </c:cat>
          <c:val>
            <c:numRef>
              <c:f>'road Stats alt'!$C$56:$C$78</c:f>
              <c:numCache>
                <c:formatCode>0.00</c:formatCode>
                <c:ptCount val="23"/>
                <c:pt idx="0">
                  <c:v>135.44025883984284</c:v>
                </c:pt>
                <c:pt idx="1">
                  <c:v>119.78409090909091</c:v>
                </c:pt>
                <c:pt idx="2">
                  <c:v>115.52126124125679</c:v>
                </c:pt>
                <c:pt idx="3">
                  <c:v>111.12314523990037</c:v>
                </c:pt>
                <c:pt idx="4">
                  <c:v>93.262711864406782</c:v>
                </c:pt>
                <c:pt idx="5">
                  <c:v>85.397901875596048</c:v>
                </c:pt>
                <c:pt idx="6">
                  <c:v>87.498680181607</c:v>
                </c:pt>
                <c:pt idx="7">
                  <c:v>84.74066390041493</c:v>
                </c:pt>
                <c:pt idx="8">
                  <c:v>85.566270004103416</c:v>
                </c:pt>
                <c:pt idx="9">
                  <c:v>88.666326009197746</c:v>
                </c:pt>
                <c:pt idx="10">
                  <c:v>84.156026942796828</c:v>
                </c:pt>
                <c:pt idx="11">
                  <c:v>91.168491911986337</c:v>
                </c:pt>
                <c:pt idx="12">
                  <c:v>97.212061295106281</c:v>
                </c:pt>
                <c:pt idx="13">
                  <c:v>99.034428947625088</c:v>
                </c:pt>
                <c:pt idx="14">
                  <c:v>98.13414984212038</c:v>
                </c:pt>
                <c:pt idx="15">
                  <c:v>96.312923870474734</c:v>
                </c:pt>
                <c:pt idx="16">
                  <c:v>87.709125475285177</c:v>
                </c:pt>
                <c:pt idx="17">
                  <c:v>81.732562476687804</c:v>
                </c:pt>
                <c:pt idx="18">
                  <c:v>73.326627651792251</c:v>
                </c:pt>
                <c:pt idx="19">
                  <c:v>76.244843135373685</c:v>
                </c:pt>
                <c:pt idx="20">
                  <c:v>78.548131581399687</c:v>
                </c:pt>
                <c:pt idx="21">
                  <c:v>77.640603566529492</c:v>
                </c:pt>
                <c:pt idx="22">
                  <c:v>69.17246849387503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4-2B47-ADB1-F64509485AEF}"/>
            </c:ext>
          </c:extLst>
        </c:ser>
        <c:ser>
          <c:idx val="3"/>
          <c:order val="2"/>
          <c:tx>
            <c:strRef>
              <c:f>'road Stats alt'!$D$55</c:f>
              <c:strCache>
                <c:ptCount val="1"/>
                <c:pt idx="0">
                  <c:v>Casualties per 10,000 people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numRef>
              <c:f>'road Stats alt'!$A$56:$A$78</c:f>
              <c:numCache>
                <c:formatCode>0</c:formatCode>
                <c:ptCount val="23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</c:numCache>
            </c:numRef>
          </c:cat>
          <c:val>
            <c:numRef>
              <c:f>'road Stats alt'!$D$56:$D$78</c:f>
              <c:numCache>
                <c:formatCode>0.00</c:formatCode>
                <c:ptCount val="23"/>
                <c:pt idx="0">
                  <c:v>84.069717400659869</c:v>
                </c:pt>
                <c:pt idx="1">
                  <c:v>74.865056818181813</c:v>
                </c:pt>
                <c:pt idx="2">
                  <c:v>73.038045767232916</c:v>
                </c:pt>
                <c:pt idx="3">
                  <c:v>71.294559099437151</c:v>
                </c:pt>
                <c:pt idx="4">
                  <c:v>60.872571389061747</c:v>
                </c:pt>
                <c:pt idx="5">
                  <c:v>55.331273601098523</c:v>
                </c:pt>
                <c:pt idx="6">
                  <c:v>56.733073184089818</c:v>
                </c:pt>
                <c:pt idx="7">
                  <c:v>55.719255166768981</c:v>
                </c:pt>
                <c:pt idx="8">
                  <c:v>56.764665850006807</c:v>
                </c:pt>
                <c:pt idx="9">
                  <c:v>58.848266974157227</c:v>
                </c:pt>
                <c:pt idx="10">
                  <c:v>56.507357904684753</c:v>
                </c:pt>
                <c:pt idx="11">
                  <c:v>60.919771735481703</c:v>
                </c:pt>
                <c:pt idx="12">
                  <c:v>65.649619441848046</c:v>
                </c:pt>
                <c:pt idx="13">
                  <c:v>67.468438538205987</c:v>
                </c:pt>
                <c:pt idx="14">
                  <c:v>67.844148971356745</c:v>
                </c:pt>
                <c:pt idx="15">
                  <c:v>66.392309211825904</c:v>
                </c:pt>
                <c:pt idx="16">
                  <c:v>60.409846798481077</c:v>
                </c:pt>
                <c:pt idx="17">
                  <c:v>57.186664056893058</c:v>
                </c:pt>
                <c:pt idx="18">
                  <c:v>52.003891050583661</c:v>
                </c:pt>
                <c:pt idx="19">
                  <c:v>50.675934192067338</c:v>
                </c:pt>
                <c:pt idx="20">
                  <c:v>53.206665825022093</c:v>
                </c:pt>
                <c:pt idx="21">
                  <c:v>53.002871769259585</c:v>
                </c:pt>
                <c:pt idx="22">
                  <c:v>48.31343099839961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84-2B47-ADB1-F64509485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7858400"/>
        <c:axId val="727860720"/>
      </c:barChart>
      <c:catAx>
        <c:axId val="7278584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727860720"/>
        <c:crosses val="autoZero"/>
        <c:auto val="1"/>
        <c:lblAlgn val="ctr"/>
        <c:lblOffset val="100"/>
        <c:noMultiLvlLbl val="0"/>
      </c:catAx>
      <c:valAx>
        <c:axId val="727860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7278584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Crash ratios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'road Stats alt'!$B$81</c:f>
              <c:strCache>
                <c:ptCount val="1"/>
                <c:pt idx="0">
                  <c:v>Crashes per 10,000 vehicles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'road Stats alt'!$A$82:$A$104</c:f>
              <c:numCache>
                <c:formatCode>0</c:formatCode>
                <c:ptCount val="23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</c:numCache>
            </c:numRef>
          </c:cat>
          <c:val>
            <c:numRef>
              <c:f>'road Stats alt'!$B$82:$B$104</c:f>
              <c:numCache>
                <c:formatCode>0.00</c:formatCode>
                <c:ptCount val="23"/>
                <c:pt idx="0">
                  <c:v>505.92885375494069</c:v>
                </c:pt>
                <c:pt idx="1">
                  <c:v>441.65681871897897</c:v>
                </c:pt>
                <c:pt idx="2">
                  <c:v>464.49107349872475</c:v>
                </c:pt>
                <c:pt idx="3">
                  <c:v>450.97906055461232</c:v>
                </c:pt>
                <c:pt idx="4">
                  <c:v>401.48487216702017</c:v>
                </c:pt>
                <c:pt idx="5">
                  <c:v>395.31232725262578</c:v>
                </c:pt>
                <c:pt idx="6">
                  <c:v>0</c:v>
                </c:pt>
                <c:pt idx="7">
                  <c:v>417.03361615293738</c:v>
                </c:pt>
                <c:pt idx="8">
                  <c:v>415.6970594457373</c:v>
                </c:pt>
                <c:pt idx="9">
                  <c:v>405.95287739783151</c:v>
                </c:pt>
                <c:pt idx="10">
                  <c:v>400.98008872382132</c:v>
                </c:pt>
                <c:pt idx="11">
                  <c:v>397.92923200643344</c:v>
                </c:pt>
                <c:pt idx="12">
                  <c:v>413.3280522824042</c:v>
                </c:pt>
                <c:pt idx="13">
                  <c:v>401.57254475323901</c:v>
                </c:pt>
                <c:pt idx="14">
                  <c:v>398.82663537694333</c:v>
                </c:pt>
                <c:pt idx="15">
                  <c:v>384.1661880145511</c:v>
                </c:pt>
                <c:pt idx="16">
                  <c:v>293.67688291598188</c:v>
                </c:pt>
                <c:pt idx="17">
                  <c:v>209.22607701105605</c:v>
                </c:pt>
                <c:pt idx="18">
                  <c:v>195.51131561648981</c:v>
                </c:pt>
                <c:pt idx="19">
                  <c:v>186.84792626728111</c:v>
                </c:pt>
                <c:pt idx="20">
                  <c:v>192.39945774966111</c:v>
                </c:pt>
                <c:pt idx="21">
                  <c:v>183.29918032786884</c:v>
                </c:pt>
                <c:pt idx="22">
                  <c:v>177.56223461826661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E3-9C40-AF99-6FBC77BC31D4}"/>
            </c:ext>
          </c:extLst>
        </c:ser>
        <c:ser>
          <c:idx val="2"/>
          <c:order val="1"/>
          <c:tx>
            <c:strRef>
              <c:f>'road Stats alt'!$C$81</c:f>
              <c:strCache>
                <c:ptCount val="1"/>
                <c:pt idx="0">
                  <c:v>Crashes per 10,000 licence holders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'road Stats alt'!$A$82:$A$104</c:f>
              <c:numCache>
                <c:formatCode>0</c:formatCode>
                <c:ptCount val="23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</c:numCache>
            </c:numRef>
          </c:cat>
          <c:val>
            <c:numRef>
              <c:f>'road Stats alt'!$C$82:$C$104</c:f>
              <c:numCache>
                <c:formatCode>0.00</c:formatCode>
                <c:ptCount val="23"/>
                <c:pt idx="0">
                  <c:v>488.09798936907788</c:v>
                </c:pt>
                <c:pt idx="1">
                  <c:v>424.69318181818181</c:v>
                </c:pt>
                <c:pt idx="2">
                  <c:v>444.84289996669253</c:v>
                </c:pt>
                <c:pt idx="3">
                  <c:v>431.53904473085674</c:v>
                </c:pt>
                <c:pt idx="4">
                  <c:v>380.94279661016947</c:v>
                </c:pt>
                <c:pt idx="5">
                  <c:v>378.89159690579629</c:v>
                </c:pt>
                <c:pt idx="6">
                  <c:v>0</c:v>
                </c:pt>
                <c:pt idx="7">
                  <c:v>402.80082987551862</c:v>
                </c:pt>
                <c:pt idx="8">
                  <c:v>403.15962248666392</c:v>
                </c:pt>
                <c:pt idx="9">
                  <c:v>397.94583546244257</c:v>
                </c:pt>
                <c:pt idx="10">
                  <c:v>390.74092691263695</c:v>
                </c:pt>
                <c:pt idx="11">
                  <c:v>397.72932784085197</c:v>
                </c:pt>
                <c:pt idx="12">
                  <c:v>412.67424616905589</c:v>
                </c:pt>
                <c:pt idx="13">
                  <c:v>396.01092363210768</c:v>
                </c:pt>
                <c:pt idx="14">
                  <c:v>390.27844225432978</c:v>
                </c:pt>
                <c:pt idx="15">
                  <c:v>383.32218932085198</c:v>
                </c:pt>
                <c:pt idx="16">
                  <c:v>288.7357414448669</c:v>
                </c:pt>
                <c:pt idx="17">
                  <c:v>204.69973890339423</c:v>
                </c:pt>
                <c:pt idx="18">
                  <c:v>190.38039502560352</c:v>
                </c:pt>
                <c:pt idx="19">
                  <c:v>194.50254245418787</c:v>
                </c:pt>
                <c:pt idx="20">
                  <c:v>198.38784829000093</c:v>
                </c:pt>
                <c:pt idx="21">
                  <c:v>196.32373113854595</c:v>
                </c:pt>
                <c:pt idx="22">
                  <c:v>187.95276284480479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E3-9C40-AF99-6FBC77BC31D4}"/>
            </c:ext>
          </c:extLst>
        </c:ser>
        <c:ser>
          <c:idx val="3"/>
          <c:order val="2"/>
          <c:tx>
            <c:strRef>
              <c:f>'road Stats alt'!$D$81</c:f>
              <c:strCache>
                <c:ptCount val="1"/>
                <c:pt idx="0">
                  <c:v>Crashes per 10,000 people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numRef>
              <c:f>'road Stats alt'!$A$82:$A$104</c:f>
              <c:numCache>
                <c:formatCode>0</c:formatCode>
                <c:ptCount val="23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</c:numCache>
            </c:numRef>
          </c:cat>
          <c:val>
            <c:numRef>
              <c:f>'road Stats alt'!$D$82:$D$104</c:f>
              <c:numCache>
                <c:formatCode>0.00</c:formatCode>
                <c:ptCount val="23"/>
                <c:pt idx="0">
                  <c:v>302.96944484292067</c:v>
                </c:pt>
                <c:pt idx="1">
                  <c:v>265.43323863636363</c:v>
                </c:pt>
                <c:pt idx="2">
                  <c:v>281.25087743928123</c:v>
                </c:pt>
                <c:pt idx="3">
                  <c:v>276.86748662358417</c:v>
                </c:pt>
                <c:pt idx="4">
                  <c:v>248.64136071354491</c:v>
                </c:pt>
                <c:pt idx="5">
                  <c:v>245.49261929282525</c:v>
                </c:pt>
                <c:pt idx="6">
                  <c:v>0</c:v>
                </c:pt>
                <c:pt idx="7">
                  <c:v>264.85232930905124</c:v>
                </c:pt>
                <c:pt idx="8">
                  <c:v>267.45610453246223</c:v>
                </c:pt>
                <c:pt idx="9">
                  <c:v>264.11856474258974</c:v>
                </c:pt>
                <c:pt idx="10">
                  <c:v>262.36668016740919</c:v>
                </c:pt>
                <c:pt idx="11">
                  <c:v>265.76703591809331</c:v>
                </c:pt>
                <c:pt idx="12">
                  <c:v>278.68874349045268</c:v>
                </c:pt>
                <c:pt idx="13">
                  <c:v>269.78737541528238</c:v>
                </c:pt>
                <c:pt idx="14">
                  <c:v>269.81543957134352</c:v>
                </c:pt>
                <c:pt idx="15">
                  <c:v>264.23915190623563</c:v>
                </c:pt>
                <c:pt idx="16">
                  <c:v>198.86735629173756</c:v>
                </c:pt>
                <c:pt idx="17">
                  <c:v>143.22437528544398</c:v>
                </c:pt>
                <c:pt idx="18">
                  <c:v>135.01945525291828</c:v>
                </c:pt>
                <c:pt idx="19">
                  <c:v>129.27560260170895</c:v>
                </c:pt>
                <c:pt idx="20">
                  <c:v>134.38328493877034</c:v>
                </c:pt>
                <c:pt idx="21">
                  <c:v>134.02422274940693</c:v>
                </c:pt>
                <c:pt idx="22">
                  <c:v>131.2753908654438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E3-9C40-AF99-6FBC77BC3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5097392"/>
        <c:axId val="715099712"/>
      </c:barChart>
      <c:catAx>
        <c:axId val="7150973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715099712"/>
        <c:crosses val="autoZero"/>
        <c:auto val="1"/>
        <c:lblAlgn val="ctr"/>
        <c:lblOffset val="100"/>
        <c:noMultiLvlLbl val="0"/>
      </c:catAx>
      <c:valAx>
        <c:axId val="715099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7150973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>
                <a:latin typeface="Arial" charset="0"/>
                <a:ea typeface="Arial" charset="0"/>
                <a:cs typeface="Arial" charset="0"/>
              </a:rPr>
              <a:t>Casualties</a:t>
            </a:r>
            <a:r>
              <a:rPr lang="en-US" baseline="0">
                <a:latin typeface="Arial" charset="0"/>
                <a:ea typeface="Arial" charset="0"/>
                <a:cs typeface="Arial" charset="0"/>
              </a:rPr>
              <a:t> &amp; Fatalities per 1000 crashes</a:t>
            </a:r>
            <a:endParaRPr lang="en-US">
              <a:latin typeface="Arial" charset="0"/>
              <a:ea typeface="Arial" charset="0"/>
              <a:cs typeface="Arial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8225842352744795E-2"/>
          <c:y val="0.13255813953488399"/>
          <c:w val="0.86121615981747901"/>
          <c:h val="0.6772397454678630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'road Stats alt'!$C$107</c:f>
              <c:strCache>
                <c:ptCount val="1"/>
                <c:pt idx="0">
                  <c:v>casualties per 1000 crashes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numRef>
              <c:f>'road Stats alt'!$A$3:$A$25</c:f>
              <c:numCache>
                <c:formatCode>0</c:formatCode>
                <c:ptCount val="23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</c:numCache>
            </c:numRef>
          </c:cat>
          <c:val>
            <c:numRef>
              <c:f>'road Stats alt'!$C$108:$C$130</c:f>
              <c:numCache>
                <c:formatCode>0.00</c:formatCode>
                <c:ptCount val="23"/>
                <c:pt idx="0">
                  <c:v>277.48579545454544</c:v>
                </c:pt>
                <c:pt idx="1">
                  <c:v>282.04853771439275</c:v>
                </c:pt>
                <c:pt idx="2">
                  <c:v>259.69001921781017</c:v>
                </c:pt>
                <c:pt idx="3">
                  <c:v>257.5042666398956</c:v>
                </c:pt>
                <c:pt idx="4">
                  <c:v>244.82077806512612</c:v>
                </c:pt>
                <c:pt idx="5">
                  <c:v>225.38874594473654</c:v>
                </c:pt>
                <c:pt idx="6">
                  <c:v>0</c:v>
                </c:pt>
                <c:pt idx="7">
                  <c:v>210.37857326809169</c:v>
                </c:pt>
                <c:pt idx="8">
                  <c:v>212.23918575063612</c:v>
                </c:pt>
                <c:pt idx="9">
                  <c:v>222.81003621048308</c:v>
                </c:pt>
                <c:pt idx="10">
                  <c:v>215.37551135925079</c:v>
                </c:pt>
                <c:pt idx="11">
                  <c:v>229.2224523821553</c:v>
                </c:pt>
                <c:pt idx="12">
                  <c:v>235.56609649753247</c:v>
                </c:pt>
                <c:pt idx="13">
                  <c:v>250.08004334655075</c:v>
                </c:pt>
                <c:pt idx="14">
                  <c:v>251.44650387368833</c:v>
                </c:pt>
                <c:pt idx="15">
                  <c:v>251.25841016695739</c:v>
                </c:pt>
                <c:pt idx="16">
                  <c:v>303.76954732510285</c:v>
                </c:pt>
                <c:pt idx="17">
                  <c:v>399.28024781341111</c:v>
                </c:pt>
                <c:pt idx="18">
                  <c:v>385.15850144092218</c:v>
                </c:pt>
                <c:pt idx="19">
                  <c:v>391.99921077294925</c:v>
                </c:pt>
                <c:pt idx="20">
                  <c:v>395.93217154398985</c:v>
                </c:pt>
                <c:pt idx="21">
                  <c:v>395.47233091112355</c:v>
                </c:pt>
                <c:pt idx="22">
                  <c:v>368.0311342429784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E-6546-932E-45B3AA260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4828576"/>
        <c:axId val="714830896"/>
      </c:barChart>
      <c:lineChart>
        <c:grouping val="standard"/>
        <c:varyColors val="0"/>
        <c:ser>
          <c:idx val="1"/>
          <c:order val="0"/>
          <c:tx>
            <c:strRef>
              <c:f>'road Stats alt'!$B$107</c:f>
              <c:strCache>
                <c:ptCount val="1"/>
                <c:pt idx="0">
                  <c:v>Fatalities per 1000 crashes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Pt>
            <c:idx val="6"/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2-539E-6546-932E-45B3AA2604F4}"/>
              </c:ext>
            </c:extLst>
          </c:dPt>
          <c:dPt>
            <c:idx val="7"/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4-539E-6546-932E-45B3AA2604F4}"/>
              </c:ext>
            </c:extLst>
          </c:dPt>
          <c:cat>
            <c:numRef>
              <c:f>'road Stats alt'!$A$3:$A$25</c:f>
              <c:numCache>
                <c:formatCode>0</c:formatCode>
                <c:ptCount val="23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</c:numCache>
            </c:numRef>
          </c:cat>
          <c:val>
            <c:numRef>
              <c:f>'road Stats alt'!$B$108:$B$130</c:f>
              <c:numCache>
                <c:formatCode>0.00</c:formatCode>
                <c:ptCount val="23"/>
                <c:pt idx="0">
                  <c:v>6.0606060606060606</c:v>
                </c:pt>
                <c:pt idx="1">
                  <c:v>5.9668744815776096</c:v>
                </c:pt>
                <c:pt idx="2">
                  <c:v>5.5407192951805726</c:v>
                </c:pt>
                <c:pt idx="3">
                  <c:v>5.6470233912257806</c:v>
                </c:pt>
                <c:pt idx="4">
                  <c:v>5.1166541531103142</c:v>
                </c:pt>
                <c:pt idx="5">
                  <c:v>4.5866428012081881</c:v>
                </c:pt>
                <c:pt idx="6">
                  <c:v>0</c:v>
                </c:pt>
                <c:pt idx="7">
                  <c:v>4.1977852176152464</c:v>
                </c:pt>
                <c:pt idx="8">
                  <c:v>4.6310432569974553</c:v>
                </c:pt>
                <c:pt idx="9">
                  <c:v>4.6482960528005348</c:v>
                </c:pt>
                <c:pt idx="10">
                  <c:v>3.8335863328787916</c:v>
                </c:pt>
                <c:pt idx="11">
                  <c:v>4.2439246198150862</c:v>
                </c:pt>
                <c:pt idx="12">
                  <c:v>3.6653730056058649</c:v>
                </c:pt>
                <c:pt idx="13">
                  <c:v>4.0883678545920255</c:v>
                </c:pt>
                <c:pt idx="14">
                  <c:v>3.7511032656663725</c:v>
                </c:pt>
                <c:pt idx="15">
                  <c:v>3.8375280338898583</c:v>
                </c:pt>
                <c:pt idx="16">
                  <c:v>5.1358024691358022</c:v>
                </c:pt>
                <c:pt idx="17">
                  <c:v>6.3319970845481057</c:v>
                </c:pt>
                <c:pt idx="18">
                  <c:v>7.0605187319884726</c:v>
                </c:pt>
                <c:pt idx="19">
                  <c:v>5.7712228086617676</c:v>
                </c:pt>
                <c:pt idx="20">
                  <c:v>5.8715768706843905</c:v>
                </c:pt>
                <c:pt idx="21">
                  <c:v>4.6115148127445504</c:v>
                </c:pt>
                <c:pt idx="22">
                  <c:v>5.5797814976321094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9E-6546-932E-45B3AA260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980848"/>
        <c:axId val="714472544"/>
      </c:lineChart>
      <c:catAx>
        <c:axId val="7148285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/>
              </a:defRPr>
            </a:pPr>
            <a:endParaRPr lang="en-US"/>
          </a:p>
        </c:txPr>
        <c:crossAx val="714830896"/>
        <c:crosses val="autoZero"/>
        <c:auto val="1"/>
        <c:lblAlgn val="ctr"/>
        <c:lblOffset val="100"/>
        <c:noMultiLvlLbl val="0"/>
      </c:catAx>
      <c:valAx>
        <c:axId val="714830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714828576"/>
        <c:crosses val="autoZero"/>
        <c:crossBetween val="between"/>
      </c:valAx>
      <c:valAx>
        <c:axId val="714472544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crossAx val="714980848"/>
        <c:crosses val="max"/>
        <c:crossBetween val="between"/>
      </c:valAx>
      <c:catAx>
        <c:axId val="71498084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71447254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7740402585863499"/>
          <c:y val="0.86603804248306204"/>
          <c:w val="0.676877202120163"/>
          <c:h val="5.8380562168101099E-2"/>
        </c:manualLayout>
      </c:layout>
      <c:overlay val="0"/>
      <c:txPr>
        <a:bodyPr/>
        <a:lstStyle/>
        <a:p>
          <a:pPr>
            <a:defRPr>
              <a:latin typeface="Arial" charset="0"/>
              <a:ea typeface="Arial" charset="0"/>
              <a:cs typeface="Arial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title pos="t" align="ctr" overlay="0"/>
    <cx:plotArea>
      <cx:plotAreaRegion>
        <cx:series layoutId="treemap" uniqueId="{8F8B0E61-DC87-2F45-9EE4-D94C66EB3D05}">
          <cx:dataPt idx="3">
            <cx:spPr>
              <a:solidFill>
                <a:sysClr val="window" lastClr="FFFFFF">
                  <a:lumMod val="85000"/>
                </a:sysClr>
              </a:solidFill>
            </cx:spPr>
          </cx:dataPt>
          <cx:dataLabels pos="inEnd">
            <cx:visibility seriesName="0" categoryName="1" value="0"/>
            <cx:dataLabel idx="3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tx1"/>
                      </a:solidFill>
                    </a:defRPr>
                  </a:pPr>
                  <a:r>
                    <a:rPr lang="en-GB" sz="900" b="0" i="0" u="none" strike="noStrike" baseline="0">
                      <a:solidFill>
                        <a:schemeClr val="tx1"/>
                      </a:solidFill>
                      <a:latin typeface="Calibri"/>
                    </a:rPr>
                    <a:t>Vietnam</a:t>
                  </a:r>
                </a:p>
              </cx:txPr>
            </cx:dataLabel>
          </cx:dataLabels>
          <cx:dataId val="0"/>
          <cx:layoutPr>
            <cx:parentLabelLayout val="overlapping"/>
          </cx:layoutPr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</cx:f>
      </cx:numDim>
    </cx:data>
    <cx:data id="1">
      <cx:numDim type="val">
        <cx:f>_xlchart.v1.5</cx:f>
      </cx:numDim>
    </cx:data>
    <cx:data id="2">
      <cx:numDim type="val">
        <cx:f>_xlchart.v1.7</cx:f>
      </cx:numDim>
    </cx:data>
    <cx:data id="3">
      <cx:numDim type="val">
        <cx:f>_xlchart.v1.9</cx:f>
      </cx:numDim>
    </cx:data>
  </cx:chartData>
  <cx:chart>
    <cx:title pos="t" align="ctr" overlay="0">
      <cx:tx>
        <cx:txData>
          <cx:v>Tracking participants scores (out  of 10) for confidence in the subject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GB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Tracking participants scores (out  of 10) for confidence in the subject</a:t>
          </a:r>
        </a:p>
      </cx:txPr>
    </cx:title>
    <cx:plotArea>
      <cx:plotAreaRegion>
        <cx:series layoutId="boxWhisker" uniqueId="{EF066E1C-8D2D-7549-8D23-BC2DA5F655A6}">
          <cx:tx>
            <cx:txData>
              <cx:f>_xlchart.v1.2</cx:f>
              <cx:v>Morning</cx:v>
            </cx:txData>
          </cx:tx>
          <cx:spPr>
            <a:solidFill>
              <a:schemeClr val="bg1">
                <a:lumMod val="95000"/>
              </a:schemeClr>
            </a:solidFill>
          </cx:spPr>
          <cx:dataId val="0"/>
          <cx:layoutPr>
            <cx:statistics quartileMethod="exclusive"/>
          </cx:layoutPr>
        </cx:series>
        <cx:series layoutId="boxWhisker" uniqueId="{CBB7D162-9BB9-2B44-B784-1D063AC593EF}">
          <cx:tx>
            <cx:txData>
              <cx:f>_xlchart.v1.4</cx:f>
              <cx:v>Morning Tea</cx:v>
            </cx:txData>
          </cx:tx>
          <cx:spPr>
            <a:solidFill>
              <a:schemeClr val="bg1">
                <a:lumMod val="75000"/>
              </a:schemeClr>
            </a:solidFill>
          </cx:spPr>
          <cx:dataId val="1"/>
          <cx:layoutPr>
            <cx:statistics quartileMethod="exclusive"/>
          </cx:layoutPr>
        </cx:series>
        <cx:series layoutId="boxWhisker" uniqueId="{1F3CF5C4-E55C-CB48-B579-BCE661F36394}">
          <cx:tx>
            <cx:txData>
              <cx:f>_xlchart.v1.6</cx:f>
              <cx:v>Lunch</cx:v>
            </cx:txData>
          </cx:tx>
          <cx:spPr>
            <a:solidFill>
              <a:schemeClr val="accent3">
                <a:lumMod val="40000"/>
                <a:lumOff val="60000"/>
              </a:schemeClr>
            </a:solidFill>
          </cx:spPr>
          <cx:dataId val="2"/>
          <cx:layoutPr>
            <cx:statistics quartileMethod="exclusive"/>
          </cx:layoutPr>
        </cx:series>
        <cx:series layoutId="boxWhisker" uniqueId="{666447C7-90A1-884E-AD12-77BEBE0D5331}">
          <cx:tx>
            <cx:txData>
              <cx:f>_xlchart.v1.8</cx:f>
              <cx:v>Afternoon tea</cx:v>
            </cx:txData>
          </cx:tx>
          <cx:spPr>
            <a:solidFill>
              <a:schemeClr val="accent1">
                <a:lumMod val="60000"/>
                <a:lumOff val="40000"/>
              </a:schemeClr>
            </a:solidFill>
          </cx:spPr>
          <cx:dataId val="3"/>
          <cx:layoutPr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/>
        <cx:majorGridlines/>
        <cx:tickLabels/>
      </cx:axis>
    </cx:plotArea>
    <cx:legend pos="b" align="ctr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_xlchart.v1.10</cx:f>
      </cx:strDim>
      <cx:numDim type="val">
        <cx:f>_xlchart.v1.11</cx:f>
      </cx:numDim>
    </cx:data>
  </cx:chartData>
  <cx:chart>
    <cx:title pos="t" align="ctr" overlay="0">
      <cx:tx>
        <cx:txData>
          <cx:v>2019-20 Budget Department revenues and expenses ($ million)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GB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2019-20 Budget Department revenues and expenses ($ million)</a:t>
          </a:r>
        </a:p>
      </cx:txPr>
    </cx:title>
    <cx:plotArea>
      <cx:plotAreaRegion>
        <cx:series layoutId="waterfall" uniqueId="{B19F5199-E2AF-0E4C-A660-0D6C3F27F9C3}">
          <cx:dataLabels pos="outEnd">
            <cx:visibility seriesName="0" categoryName="0" value="1"/>
          </cx:dataLabels>
          <cx:dataId val="0"/>
          <cx:layoutPr>
            <cx:subtotals/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800">
                <a:latin typeface="Arial Narrow" panose="020B0604020202020204" pitchFamily="34" charset="0"/>
                <a:ea typeface="Arial Narrow" panose="020B0604020202020204" pitchFamily="34" charset="0"/>
                <a:cs typeface="Arial Narrow" panose="020B0604020202020204" pitchFamily="34" charset="0"/>
              </a:defRPr>
            </a:pPr>
            <a:endParaRPr lang="en-GB" sz="8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 Narrow" panose="020B0604020202020204" pitchFamily="34" charset="0"/>
              <a:cs typeface="Arial Narrow" panose="020B0604020202020204" pitchFamily="34" charset="0"/>
            </a:endParaRPr>
          </a:p>
        </cx:txPr>
      </cx:axis>
      <cx:axis id="1">
        <cx:valScaling/>
        <cx:title>
          <cx:tx>
            <cx:txData>
              <cx:v>$ million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GB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$ million</a:t>
              </a:r>
            </a:p>
          </cx:txPr>
        </cx:title>
        <cx:majorGridlines>
          <cx:spPr>
            <a:ln w="6350">
              <a:solidFill>
                <a:schemeClr val="bg1">
                  <a:lumMod val="50000"/>
                </a:schemeClr>
              </a:solidFill>
              <a:prstDash val="dash"/>
            </a:ln>
          </cx:spPr>
        </cx:majorGridlines>
        <cx:tickLabels/>
      </cx:axis>
    </cx:plotArea>
    <cx:legend pos="b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en-GB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4.xml.rels><?xml version="1.0" encoding="UTF-8" standalone="yes"?>
<Relationships xmlns="http://schemas.openxmlformats.org/package/2006/relationships"><Relationship Id="rId2" Type="http://schemas.microsoft.com/office/2014/relationships/chartEx" Target="../charts/chartEx1.xml"/><Relationship Id="rId1" Type="http://schemas.openxmlformats.org/officeDocument/2006/relationships/chart" Target="../charts/chart28.xml"/></Relationships>
</file>

<file path=xl/drawings/_rels/drawing15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18.xml.rels><?xml version="1.0" encoding="UTF-8" standalone="yes"?>
<Relationships xmlns="http://schemas.openxmlformats.org/package/2006/relationships"><Relationship Id="rId1" Type="http://schemas.microsoft.com/office/2014/relationships/chartEx" Target="../charts/chartEx3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microsoft.com/office/2011/relationships/webextension" Target="../webextensions/webextension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image" Target="../media/image3.emf"/><Relationship Id="rId7" Type="http://schemas.openxmlformats.org/officeDocument/2006/relationships/chart" Target="../charts/chart43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Relationship Id="rId9" Type="http://schemas.openxmlformats.org/officeDocument/2006/relationships/image" Target="../media/image4.emf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13" Type="http://schemas.openxmlformats.org/officeDocument/2006/relationships/chart" Target="../charts/chart55.xml"/><Relationship Id="rId3" Type="http://schemas.openxmlformats.org/officeDocument/2006/relationships/image" Target="../media/image7.emf"/><Relationship Id="rId7" Type="http://schemas.openxmlformats.org/officeDocument/2006/relationships/chart" Target="../charts/chart50.xml"/><Relationship Id="rId12" Type="http://schemas.openxmlformats.org/officeDocument/2006/relationships/chart" Target="../charts/chart54.xml"/><Relationship Id="rId17" Type="http://schemas.openxmlformats.org/officeDocument/2006/relationships/image" Target="../media/image9.emf"/><Relationship Id="rId2" Type="http://schemas.openxmlformats.org/officeDocument/2006/relationships/chart" Target="../charts/chart46.xml"/><Relationship Id="rId16" Type="http://schemas.openxmlformats.org/officeDocument/2006/relationships/chart" Target="../charts/chart58.xml"/><Relationship Id="rId1" Type="http://schemas.openxmlformats.org/officeDocument/2006/relationships/chart" Target="../charts/chart45.xml"/><Relationship Id="rId6" Type="http://schemas.openxmlformats.org/officeDocument/2006/relationships/chart" Target="../charts/chart49.xml"/><Relationship Id="rId11" Type="http://schemas.openxmlformats.org/officeDocument/2006/relationships/image" Target="../media/image8.emf"/><Relationship Id="rId5" Type="http://schemas.openxmlformats.org/officeDocument/2006/relationships/chart" Target="../charts/chart48.xml"/><Relationship Id="rId15" Type="http://schemas.openxmlformats.org/officeDocument/2006/relationships/chart" Target="../charts/chart57.xml"/><Relationship Id="rId10" Type="http://schemas.openxmlformats.org/officeDocument/2006/relationships/chart" Target="../charts/chart53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Relationship Id="rId14" Type="http://schemas.openxmlformats.org/officeDocument/2006/relationships/chart" Target="../charts/chart5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gi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25400</xdr:colOff>
      <xdr:row>2</xdr:row>
      <xdr:rowOff>76200</xdr:rowOff>
    </xdr:from>
    <xdr:to>
      <xdr:col>13</xdr:col>
      <xdr:colOff>266700</xdr:colOff>
      <xdr:row>29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800100</xdr:colOff>
      <xdr:row>31</xdr:row>
      <xdr:rowOff>12700</xdr:rowOff>
    </xdr:from>
    <xdr:to>
      <xdr:col>13</xdr:col>
      <xdr:colOff>266700</xdr:colOff>
      <xdr:row>63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</xdr:colOff>
      <xdr:row>4</xdr:row>
      <xdr:rowOff>19050</xdr:rowOff>
    </xdr:from>
    <xdr:to>
      <xdr:col>13</xdr:col>
      <xdr:colOff>520700</xdr:colOff>
      <xdr:row>29</xdr:row>
      <xdr:rowOff>101600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A9B511-52B3-4BC6-4683-4707AC69D9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152400</xdr:rowOff>
    </xdr:from>
    <xdr:to>
      <xdr:col>16</xdr:col>
      <xdr:colOff>444500</xdr:colOff>
      <xdr:row>19</xdr:row>
      <xdr:rowOff>88900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7FDF6C-0137-4A40-B45C-82D10F53B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25400</xdr:colOff>
      <xdr:row>21</xdr:row>
      <xdr:rowOff>38100</xdr:rowOff>
    </xdr:from>
    <xdr:to>
      <xdr:col>18</xdr:col>
      <xdr:colOff>736600</xdr:colOff>
      <xdr:row>37</xdr:row>
      <xdr:rowOff>139700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1A47281-93E1-A74B-8FC8-9FFFEA5B2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812800</xdr:colOff>
      <xdr:row>39</xdr:row>
      <xdr:rowOff>0</xdr:rowOff>
    </xdr:from>
    <xdr:to>
      <xdr:col>19</xdr:col>
      <xdr:colOff>787400</xdr:colOff>
      <xdr:row>55</xdr:row>
      <xdr:rowOff>101600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69B664A-8C33-6449-97C8-97928BF39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0.88472</cdr:x>
      <cdr:y>0.36813</cdr:y>
    </cdr:from>
    <cdr:to>
      <cdr:x>0.99476</cdr:x>
      <cdr:y>0.4449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432550" y="971550"/>
          <a:ext cx="800100" cy="21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50">
              <a:latin typeface="Arial" charset="0"/>
              <a:ea typeface="Arial" charset="0"/>
              <a:cs typeface="Arial" charset="0"/>
            </a:rPr>
            <a:t>one</a:t>
          </a:r>
          <a:r>
            <a:rPr lang="en-US" sz="1050" baseline="0">
              <a:latin typeface="Arial" charset="0"/>
              <a:ea typeface="Arial" charset="0"/>
              <a:cs typeface="Arial" charset="0"/>
            </a:rPr>
            <a:t> room</a:t>
          </a:r>
          <a:endParaRPr lang="en-US" sz="1050">
            <a:latin typeface="Arial" charset="0"/>
            <a:ea typeface="Arial" charset="0"/>
            <a:cs typeface="Arial" charset="0"/>
          </a:endParaRPr>
        </a:p>
      </cdr:txBody>
    </cdr:sp>
  </cdr:relSizeAnchor>
  <cdr:relSizeAnchor xmlns:cdr="http://schemas.openxmlformats.org/drawingml/2006/chartDrawing">
    <cdr:from>
      <cdr:x>0.8821</cdr:x>
      <cdr:y>0.50596</cdr:y>
    </cdr:from>
    <cdr:to>
      <cdr:x>0.99214</cdr:x>
      <cdr:y>0.58274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413500" y="1358900"/>
          <a:ext cx="800100" cy="21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50" baseline="0">
              <a:latin typeface="Arial" charset="0"/>
              <a:ea typeface="Arial" charset="0"/>
              <a:cs typeface="Arial" charset="0"/>
            </a:rPr>
            <a:t>two rooms</a:t>
          </a:r>
          <a:endParaRPr lang="en-US" sz="1050">
            <a:latin typeface="Arial" charset="0"/>
            <a:ea typeface="Arial" charset="0"/>
            <a:cs typeface="Arial" charset="0"/>
          </a:endParaRPr>
        </a:p>
      </cdr:txBody>
    </cdr:sp>
  </cdr:relSizeAnchor>
  <cdr:relSizeAnchor xmlns:cdr="http://schemas.openxmlformats.org/drawingml/2006/chartDrawing">
    <cdr:from>
      <cdr:x>0.87074</cdr:x>
      <cdr:y>0.64379</cdr:y>
    </cdr:from>
    <cdr:to>
      <cdr:x>0.99476</cdr:x>
      <cdr:y>0.70693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330950" y="1746250"/>
          <a:ext cx="901700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50">
              <a:latin typeface="Arial" charset="0"/>
              <a:ea typeface="Arial" charset="0"/>
              <a:cs typeface="Arial" charset="0"/>
            </a:rPr>
            <a:t>three</a:t>
          </a:r>
          <a:r>
            <a:rPr lang="en-US" sz="1050" baseline="0">
              <a:latin typeface="Arial" charset="0"/>
              <a:ea typeface="Arial" charset="0"/>
              <a:cs typeface="Arial" charset="0"/>
            </a:rPr>
            <a:t> rooms</a:t>
          </a:r>
          <a:endParaRPr lang="en-US" sz="1050">
            <a:latin typeface="Arial" charset="0"/>
            <a:ea typeface="Arial" charset="0"/>
            <a:cs typeface="Arial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596900</xdr:colOff>
      <xdr:row>0</xdr:row>
      <xdr:rowOff>177800</xdr:rowOff>
    </xdr:from>
    <xdr:to>
      <xdr:col>16</xdr:col>
      <xdr:colOff>774700</xdr:colOff>
      <xdr:row>19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571500</xdr:colOff>
      <xdr:row>19</xdr:row>
      <xdr:rowOff>114300</xdr:rowOff>
    </xdr:from>
    <xdr:to>
      <xdr:col>16</xdr:col>
      <xdr:colOff>787400</xdr:colOff>
      <xdr:row>37</xdr:row>
      <xdr:rowOff>50800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E8ACDC0-97E9-5042-BE57-C3B8A529AB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228600</xdr:colOff>
      <xdr:row>2</xdr:row>
      <xdr:rowOff>76200</xdr:rowOff>
    </xdr:from>
    <xdr:to>
      <xdr:col>14</xdr:col>
      <xdr:colOff>139700</xdr:colOff>
      <xdr:row>25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A2116A-DCA8-0C4B-BFF8-72D9933B12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833437</xdr:colOff>
      <xdr:row>26</xdr:row>
      <xdr:rowOff>104774</xdr:rowOff>
    </xdr:from>
    <xdr:to>
      <xdr:col>8</xdr:col>
      <xdr:colOff>396874</xdr:colOff>
      <xdr:row>43</xdr:row>
      <xdr:rowOff>39688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3CAC3393-31A8-F041-A941-FB7DA1953EB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58937" y="5591174"/>
              <a:ext cx="5621337" cy="338931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50800</xdr:colOff>
      <xdr:row>3</xdr:row>
      <xdr:rowOff>101600</xdr:rowOff>
    </xdr:from>
    <xdr:to>
      <xdr:col>12</xdr:col>
      <xdr:colOff>520700</xdr:colOff>
      <xdr:row>44</xdr:row>
      <xdr:rowOff>25400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677FEDC5-D942-DD4C-9134-09A2A5BF4AC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37100" y="711200"/>
              <a:ext cx="5422900" cy="8483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101600</xdr:colOff>
      <xdr:row>25</xdr:row>
      <xdr:rowOff>57149</xdr:rowOff>
    </xdr:from>
    <xdr:to>
      <xdr:col>11</xdr:col>
      <xdr:colOff>609600</xdr:colOff>
      <xdr:row>43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9071</xdr:colOff>
      <xdr:row>25</xdr:row>
      <xdr:rowOff>16328</xdr:rowOff>
    </xdr:from>
    <xdr:to>
      <xdr:col>12</xdr:col>
      <xdr:colOff>24190</xdr:colOff>
      <xdr:row>41</xdr:row>
      <xdr:rowOff>84666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88BE77E-4427-6349-A265-BF2064AC14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558800</xdr:colOff>
      <xdr:row>16</xdr:row>
      <xdr:rowOff>146050</xdr:rowOff>
    </xdr:from>
    <xdr:to>
      <xdr:col>10</xdr:col>
      <xdr:colOff>787400</xdr:colOff>
      <xdr:row>34</xdr:row>
      <xdr:rowOff>50800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6F3AF294-79A2-6143-8292-1E0729BC9C1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8800" y="3397250"/>
              <a:ext cx="9144000" cy="3562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177800</xdr:rowOff>
    </xdr:from>
    <xdr:to>
      <xdr:col>27</xdr:col>
      <xdr:colOff>63500</xdr:colOff>
      <xdr:row>37</xdr:row>
      <xdr:rowOff>50800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C2D1702-337E-3E49-95C3-AB5AE34FCFBC}"/>
            </a:ext>
          </a:extLst>
        </xdr:cNvPr>
        <xdr:cNvGrpSpPr/>
      </xdr:nvGrpSpPr>
      <xdr:grpSpPr>
        <a:xfrm>
          <a:off x="10731500" y="381000"/>
          <a:ext cx="11620500" cy="7188200"/>
          <a:chOff x="10731500" y="381000"/>
          <a:chExt cx="11620500" cy="7188200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7BC720CE-7B9B-BD47-9290-DD1C56DF50F2}"/>
              </a:ext>
            </a:extLst>
          </xdr:cNvPr>
          <xdr:cNvGrpSpPr/>
        </xdr:nvGrpSpPr>
        <xdr:grpSpPr>
          <a:xfrm>
            <a:off x="10731500" y="381000"/>
            <a:ext cx="11620500" cy="7188200"/>
            <a:chOff x="8420100" y="381000"/>
            <a:chExt cx="11620500" cy="7188200"/>
          </a:xfrm>
        </xdr:grpSpPr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543FEE60-512F-4C42-A453-BB9BDED0B2C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8420100" y="5486400"/>
              <a:ext cx="11620500" cy="2082800"/>
            </a:xfrm>
            <a:prstGeom prst="rect">
              <a:avLst/>
            </a:prstGeom>
          </xdr:spPr>
        </xdr:pic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2256AC32-B385-3246-98AA-96DDD6801068}"/>
                </a:ext>
              </a:extLst>
            </xdr:cNvPr>
            <xdr:cNvGraphicFramePr/>
          </xdr:nvGraphicFramePr>
          <xdr:xfrm>
            <a:off x="8458200" y="381000"/>
            <a:ext cx="11518900" cy="635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10A31B28-3246-3245-B233-704B56883475}"/>
              </a:ext>
            </a:extLst>
          </xdr:cNvPr>
          <xdr:cNvSpPr txBox="1"/>
        </xdr:nvSpPr>
        <xdr:spPr>
          <a:xfrm>
            <a:off x="13017500" y="6413500"/>
            <a:ext cx="3632200" cy="6223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ASX closing prices between</a:t>
            </a:r>
            <a:r>
              <a:rPr lang="en-GB" sz="1100" baseline="0"/>
              <a:t> 15 Nov 2020 and 8 June 2020</a:t>
            </a:r>
          </a:p>
          <a:p>
            <a:r>
              <a:rPr lang="en-GB" sz="1100" baseline="0"/>
              <a:t>Peak - 20 February = 7255</a:t>
            </a:r>
          </a:p>
          <a:p>
            <a:r>
              <a:rPr lang="en-GB" sz="1100" baseline="0"/>
              <a:t>Floor - 23 March = 4564</a:t>
            </a:r>
            <a:endParaRPr lang="en-GB" sz="1100"/>
          </a:p>
        </xdr:txBody>
      </xdr:sp>
    </xdr:grp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0.71429</cdr:x>
      <cdr:y>0.47382</cdr:y>
    </cdr:from>
    <cdr:to>
      <cdr:x>0.9833</cdr:x>
      <cdr:y>0.60599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889500" y="2413000"/>
          <a:ext cx="1841500" cy="6731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Metropolitan</a:t>
          </a:r>
          <a:r>
            <a:rPr lang="en-US" sz="1100" baseline="0"/>
            <a:t> private </a:t>
          </a:r>
          <a:r>
            <a:rPr lang="en-US" sz="1100"/>
            <a:t>hospitals</a:t>
          </a:r>
          <a:r>
            <a:rPr lang="en-US" sz="1100" baseline="0"/>
            <a:t> represent 26.5% of births</a:t>
          </a:r>
          <a:endParaRPr lang="en-US" sz="1100"/>
        </a:p>
      </cdr:txBody>
    </cdr:sp>
  </cdr:relSizeAnchor>
  <cdr:relSizeAnchor xmlns:cdr="http://schemas.openxmlformats.org/drawingml/2006/chartDrawing">
    <cdr:from>
      <cdr:x>0.71058</cdr:x>
      <cdr:y>0.71571</cdr:y>
    </cdr:from>
    <cdr:to>
      <cdr:x>0.98516</cdr:x>
      <cdr:y>0.81796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864100" y="3644900"/>
          <a:ext cx="1879600" cy="5207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Teaching hospitals</a:t>
          </a:r>
          <a:r>
            <a:rPr lang="en-US" sz="1100" baseline="0"/>
            <a:t> represent 53.2% of births</a:t>
          </a:r>
          <a:endParaRPr lang="en-US" sz="1100"/>
        </a:p>
      </cdr:txBody>
    </cdr:sp>
  </cdr:relSizeAnchor>
  <cdr:relSizeAnchor xmlns:cdr="http://schemas.openxmlformats.org/drawingml/2006/chartDrawing">
    <cdr:from>
      <cdr:x>0.71614</cdr:x>
      <cdr:y>0.02993</cdr:y>
    </cdr:from>
    <cdr:to>
      <cdr:x>0.99072</cdr:x>
      <cdr:y>0.13217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902200" y="152400"/>
          <a:ext cx="1879600" cy="5207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Country hospitals</a:t>
          </a:r>
          <a:r>
            <a:rPr lang="en-US" sz="1100" baseline="0"/>
            <a:t> represent 20.3 % of births</a:t>
          </a:r>
          <a:endParaRPr lang="en-US" sz="1100"/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19</xdr:row>
      <xdr:rowOff>196850</xdr:rowOff>
    </xdr:from>
    <xdr:to>
      <xdr:col>10</xdr:col>
      <xdr:colOff>800100</xdr:colOff>
      <xdr:row>40</xdr:row>
      <xdr:rowOff>190500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0ED5E24-C7B9-8E46-A867-70D94136BA1E}"/>
            </a:ext>
          </a:extLst>
        </xdr:cNvPr>
        <xdr:cNvGrpSpPr/>
      </xdr:nvGrpSpPr>
      <xdr:grpSpPr>
        <a:xfrm>
          <a:off x="2667000" y="4057650"/>
          <a:ext cx="7404100" cy="4260850"/>
          <a:chOff x="2667000" y="4057650"/>
          <a:chExt cx="7404100" cy="4260850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450639A0-CB55-9DAC-52C7-449F3A0590DD}"/>
              </a:ext>
            </a:extLst>
          </xdr:cNvPr>
          <xdr:cNvGrpSpPr/>
        </xdr:nvGrpSpPr>
        <xdr:grpSpPr>
          <a:xfrm>
            <a:off x="2667000" y="4057650"/>
            <a:ext cx="7404100" cy="4260850"/>
            <a:chOff x="2667000" y="4057650"/>
            <a:chExt cx="7404100" cy="4260850"/>
          </a:xfrm>
        </xdr:grpSpPr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CA42D8DE-31BE-68F9-70FB-8C258F84805B}"/>
                </a:ext>
              </a:extLst>
            </xdr:cNvPr>
            <xdr:cNvGraphicFramePr/>
          </xdr:nvGraphicFramePr>
          <xdr:xfrm>
            <a:off x="2667000" y="4057650"/>
            <a:ext cx="7404100" cy="426085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4CCB0963-6CC9-5D01-B74C-ECCAA8D15C7A}"/>
                </a:ext>
              </a:extLst>
            </xdr:cNvPr>
            <xdr:cNvGraphicFramePr/>
          </xdr:nvGraphicFramePr>
          <xdr:xfrm>
            <a:off x="3035300" y="4616450"/>
            <a:ext cx="1828800" cy="325526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5CD1D5F2-1836-802A-E0E6-4102E600C4B1}"/>
                </a:ext>
              </a:extLst>
            </xdr:cNvPr>
            <xdr:cNvGraphicFramePr>
              <a:graphicFrameLocks/>
            </xdr:cNvGraphicFramePr>
          </xdr:nvGraphicFramePr>
          <xdr:xfrm>
            <a:off x="4927600" y="4648200"/>
            <a:ext cx="1612900" cy="325526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133E9E22-BCC4-F699-EBA8-8E1C396CA637}"/>
                </a:ext>
              </a:extLst>
            </xdr:cNvPr>
            <xdr:cNvGraphicFramePr>
              <a:graphicFrameLocks/>
            </xdr:cNvGraphicFramePr>
          </xdr:nvGraphicFramePr>
          <xdr:xfrm>
            <a:off x="6464300" y="4610100"/>
            <a:ext cx="1828800" cy="325526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2E2014F0-A6FA-28F5-299D-667DFE108D5D}"/>
                </a:ext>
              </a:extLst>
            </xdr:cNvPr>
            <xdr:cNvGraphicFramePr>
              <a:graphicFrameLocks/>
            </xdr:cNvGraphicFramePr>
          </xdr:nvGraphicFramePr>
          <xdr:xfrm>
            <a:off x="8178800" y="4610100"/>
            <a:ext cx="1828800" cy="325526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"/>
            </a:graphicData>
          </a:graphic>
        </xdr:graphicFrame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52277965-1AB8-21EC-0DC4-AA6C931BD394}"/>
              </a:ext>
            </a:extLst>
          </xdr:cNvPr>
          <xdr:cNvSpPr txBox="1"/>
        </xdr:nvSpPr>
        <xdr:spPr>
          <a:xfrm>
            <a:off x="3175000" y="4711700"/>
            <a:ext cx="4978400" cy="558800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Underspending</a:t>
            </a:r>
            <a:r>
              <a:rPr lang="en-GB" sz="1100" baseline="0"/>
              <a:t> on salaries is offset by additional overtime expenses with total operating expenditure close to budget for the year</a:t>
            </a:r>
            <a:endParaRPr lang="en-GB" sz="1100"/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25400</xdr:colOff>
      <xdr:row>14</xdr:row>
      <xdr:rowOff>120650</xdr:rowOff>
    </xdr:from>
    <xdr:to>
      <xdr:col>18</xdr:col>
      <xdr:colOff>215900</xdr:colOff>
      <xdr:row>60</xdr:row>
      <xdr:rowOff>146050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2" name="Add-in 1" title="Bing Maps">
              <a:extLst>
                <a:ext uri="{FF2B5EF4-FFF2-40B4-BE49-F238E27FC236}">
                  <a16:creationId xmlns:a16="http://schemas.microsoft.com/office/drawing/2014/main" id="{E9470628-9901-1045-A6D5-923F29188FEA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1"/>
            </a:graphicData>
          </a:graphic>
        </xdr:graphicFrame>
      </mc:Choice>
      <mc:Fallback>
        <xdr:pic>
          <xdr:nvPicPr>
            <xdr:cNvPr id="2" name="Add-in 1" title="Bing Maps">
              <a:extLst>
                <a:ext uri="{FF2B5EF4-FFF2-40B4-BE49-F238E27FC236}">
                  <a16:creationId xmlns:a16="http://schemas.microsoft.com/office/drawing/2014/main" id="{E9470628-9901-1045-A6D5-923F29188FEA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50800</xdr:colOff>
      <xdr:row>59</xdr:row>
      <xdr:rowOff>184150</xdr:rowOff>
    </xdr:from>
    <xdr:to>
      <xdr:col>16</xdr:col>
      <xdr:colOff>762000</xdr:colOff>
      <xdr:row>76</xdr:row>
      <xdr:rowOff>190500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B1BC81-761B-7F48-93EB-F6AEEF377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317500</xdr:colOff>
      <xdr:row>1</xdr:row>
      <xdr:rowOff>69850</xdr:rowOff>
    </xdr:from>
    <xdr:to>
      <xdr:col>11</xdr:col>
      <xdr:colOff>571500</xdr:colOff>
      <xdr:row>23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47E3DA-DD94-1542-8441-D14288AF3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114300</xdr:colOff>
      <xdr:row>26</xdr:row>
      <xdr:rowOff>133350</xdr:rowOff>
    </xdr:from>
    <xdr:to>
      <xdr:col>11</xdr:col>
      <xdr:colOff>558800</xdr:colOff>
      <xdr:row>40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4035A38-A575-CF49-BF55-0BF9F5B8F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38100</xdr:colOff>
          <xdr:row>0</xdr:row>
          <xdr:rowOff>0</xdr:rowOff>
        </xdr:from>
        <xdr:to>
          <xdr:col>17</xdr:col>
          <xdr:colOff>800100</xdr:colOff>
          <xdr:row>24</xdr:row>
          <xdr:rowOff>88900</xdr:rowOff>
        </xdr:to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D5F53C7A-BD1A-6846-972B-92E2BACDABB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G$1:$L$24" spid="_x0000_s24343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 rot="5400000">
              <a:off x="9906000" y="38100"/>
              <a:ext cx="4965700" cy="48895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6</xdr:col>
      <xdr:colOff>139700</xdr:colOff>
      <xdr:row>42</xdr:row>
      <xdr:rowOff>139700</xdr:rowOff>
    </xdr:from>
    <xdr:to>
      <xdr:col>11</xdr:col>
      <xdr:colOff>584200</xdr:colOff>
      <xdr:row>56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304445B-D528-7C42-93B7-5B4847B8E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203200</xdr:colOff>
      <xdr:row>58</xdr:row>
      <xdr:rowOff>0</xdr:rowOff>
    </xdr:from>
    <xdr:to>
      <xdr:col>11</xdr:col>
      <xdr:colOff>647700</xdr:colOff>
      <xdr:row>71</xdr:row>
      <xdr:rowOff>101600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40435FB-FB31-0748-AD6D-FDE283A1B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165100</xdr:colOff>
      <xdr:row>73</xdr:row>
      <xdr:rowOff>38100</xdr:rowOff>
    </xdr:from>
    <xdr:to>
      <xdr:col>11</xdr:col>
      <xdr:colOff>609600</xdr:colOff>
      <xdr:row>86</xdr:row>
      <xdr:rowOff>139700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81EC6D3-9513-2341-95FD-EBBB18F79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165100</xdr:colOff>
      <xdr:row>88</xdr:row>
      <xdr:rowOff>177800</xdr:rowOff>
    </xdr:from>
    <xdr:to>
      <xdr:col>11</xdr:col>
      <xdr:colOff>609600</xdr:colOff>
      <xdr:row>102</xdr:row>
      <xdr:rowOff>76200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CF89B8C-B5BA-F14A-BC7A-D2F9F2B31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203200</xdr:colOff>
      <xdr:row>105</xdr:row>
      <xdr:rowOff>12700</xdr:rowOff>
    </xdr:from>
    <xdr:to>
      <xdr:col>11</xdr:col>
      <xdr:colOff>647700</xdr:colOff>
      <xdr:row>125</xdr:row>
      <xdr:rowOff>114300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F9AB35A-BBF1-9D4B-9AD5-1B616F390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128</xdr:row>
          <xdr:rowOff>12700</xdr:rowOff>
        </xdr:from>
        <xdr:to>
          <xdr:col>11</xdr:col>
          <xdr:colOff>584200</xdr:colOff>
          <xdr:row>152</xdr:row>
          <xdr:rowOff>101600</xdr:rowOff>
        </xdr:to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45BFCEEB-5C2A-3D43-BF33-DD24C895C58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G$105:$L$127" spid="_x0000_s24344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 rot="5400000">
              <a:off x="4838700" y="26162000"/>
              <a:ext cx="4965700" cy="46863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317500</xdr:colOff>
      <xdr:row>1</xdr:row>
      <xdr:rowOff>69850</xdr:rowOff>
    </xdr:from>
    <xdr:to>
      <xdr:col>11</xdr:col>
      <xdr:colOff>571500</xdr:colOff>
      <xdr:row>23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F0912E-0D11-2440-9F72-6141F598A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114300</xdr:colOff>
      <xdr:row>26</xdr:row>
      <xdr:rowOff>133350</xdr:rowOff>
    </xdr:from>
    <xdr:to>
      <xdr:col>11</xdr:col>
      <xdr:colOff>558800</xdr:colOff>
      <xdr:row>40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886ED87-AE63-F346-86BA-A1B21FB54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412750</xdr:colOff>
          <xdr:row>0</xdr:row>
          <xdr:rowOff>-374650</xdr:rowOff>
        </xdr:from>
        <xdr:to>
          <xdr:col>18</xdr:col>
          <xdr:colOff>565150</xdr:colOff>
          <xdr:row>21</xdr:row>
          <xdr:rowOff>82550</xdr:rowOff>
        </xdr:to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6EA881B4-0A95-2E4E-BB4A-F792DEBE19D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G$1:$L$24" spid="_x0000_s31792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 rot="5400000">
              <a:off x="10394950" y="-450850"/>
              <a:ext cx="4953000" cy="51054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6</xdr:col>
      <xdr:colOff>139700</xdr:colOff>
      <xdr:row>42</xdr:row>
      <xdr:rowOff>139700</xdr:rowOff>
    </xdr:from>
    <xdr:to>
      <xdr:col>11</xdr:col>
      <xdr:colOff>584200</xdr:colOff>
      <xdr:row>56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713C2F8-C8E1-4E48-BAA3-5555FAB62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203200</xdr:colOff>
      <xdr:row>58</xdr:row>
      <xdr:rowOff>0</xdr:rowOff>
    </xdr:from>
    <xdr:to>
      <xdr:col>11</xdr:col>
      <xdr:colOff>647700</xdr:colOff>
      <xdr:row>71</xdr:row>
      <xdr:rowOff>101600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74A007F-C923-8F44-BC3A-65D46E645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165100</xdr:colOff>
      <xdr:row>73</xdr:row>
      <xdr:rowOff>38100</xdr:rowOff>
    </xdr:from>
    <xdr:to>
      <xdr:col>11</xdr:col>
      <xdr:colOff>609600</xdr:colOff>
      <xdr:row>86</xdr:row>
      <xdr:rowOff>139700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0DB4E92-C2C7-0144-A0A4-9F7CE9762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165100</xdr:colOff>
      <xdr:row>88</xdr:row>
      <xdr:rowOff>177800</xdr:rowOff>
    </xdr:from>
    <xdr:to>
      <xdr:col>11</xdr:col>
      <xdr:colOff>609600</xdr:colOff>
      <xdr:row>102</xdr:row>
      <xdr:rowOff>76200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DF65198-A768-1249-BF16-42CFD74F0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203200</xdr:colOff>
      <xdr:row>105</xdr:row>
      <xdr:rowOff>12700</xdr:rowOff>
    </xdr:from>
    <xdr:to>
      <xdr:col>11</xdr:col>
      <xdr:colOff>647700</xdr:colOff>
      <xdr:row>125</xdr:row>
      <xdr:rowOff>114300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D1BD4DF-7C37-7E45-B78F-0932063C7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317500</xdr:colOff>
      <xdr:row>1</xdr:row>
      <xdr:rowOff>69850</xdr:rowOff>
    </xdr:from>
    <xdr:to>
      <xdr:col>11</xdr:col>
      <xdr:colOff>571500</xdr:colOff>
      <xdr:row>23</xdr:row>
      <xdr:rowOff>25400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3EC18FC-2B7A-3A4D-AEA2-0C5E03D54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114300</xdr:colOff>
      <xdr:row>26</xdr:row>
      <xdr:rowOff>133350</xdr:rowOff>
    </xdr:from>
    <xdr:to>
      <xdr:col>11</xdr:col>
      <xdr:colOff>558800</xdr:colOff>
      <xdr:row>40</xdr:row>
      <xdr:rowOff>31750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CE0C2CC-7422-C344-84BE-DF4E1855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260350</xdr:colOff>
          <xdr:row>3</xdr:row>
          <xdr:rowOff>171450</xdr:rowOff>
        </xdr:from>
        <xdr:to>
          <xdr:col>18</xdr:col>
          <xdr:colOff>412750</xdr:colOff>
          <xdr:row>28</xdr:row>
          <xdr:rowOff>44450</xdr:rowOff>
        </xdr:to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3553263D-EF2D-EF46-9C01-739EE2D99F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G$1:$L$24" spid="_x0000_s31793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 rot="5400000">
              <a:off x="10242550" y="933450"/>
              <a:ext cx="4953000" cy="51054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6</xdr:col>
      <xdr:colOff>139700</xdr:colOff>
      <xdr:row>42</xdr:row>
      <xdr:rowOff>139700</xdr:rowOff>
    </xdr:from>
    <xdr:to>
      <xdr:col>11</xdr:col>
      <xdr:colOff>584200</xdr:colOff>
      <xdr:row>56</xdr:row>
      <xdr:rowOff>38100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FD06838B-E51C-C641-BB96-C391ECEE9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203200</xdr:colOff>
      <xdr:row>58</xdr:row>
      <xdr:rowOff>0</xdr:rowOff>
    </xdr:from>
    <xdr:to>
      <xdr:col>11</xdr:col>
      <xdr:colOff>647700</xdr:colOff>
      <xdr:row>71</xdr:row>
      <xdr:rowOff>101600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BB10515-4547-0144-A39E-5CECEAAE7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165100</xdr:colOff>
      <xdr:row>73</xdr:row>
      <xdr:rowOff>38100</xdr:rowOff>
    </xdr:from>
    <xdr:to>
      <xdr:col>11</xdr:col>
      <xdr:colOff>609600</xdr:colOff>
      <xdr:row>86</xdr:row>
      <xdr:rowOff>139700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A8DDF455-0688-1041-AA5D-373C549CA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165100</xdr:colOff>
      <xdr:row>88</xdr:row>
      <xdr:rowOff>177800</xdr:rowOff>
    </xdr:from>
    <xdr:to>
      <xdr:col>11</xdr:col>
      <xdr:colOff>609600</xdr:colOff>
      <xdr:row>102</xdr:row>
      <xdr:rowOff>76200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B494F258-9375-FC4F-A2E3-68B43999E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203200</xdr:colOff>
      <xdr:row>105</xdr:row>
      <xdr:rowOff>12700</xdr:rowOff>
    </xdr:from>
    <xdr:to>
      <xdr:col>11</xdr:col>
      <xdr:colOff>647700</xdr:colOff>
      <xdr:row>125</xdr:row>
      <xdr:rowOff>114300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8930131-7ACC-834A-86DA-11A9EBE7C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393700</xdr:colOff>
          <xdr:row>127</xdr:row>
          <xdr:rowOff>114300</xdr:rowOff>
        </xdr:from>
        <xdr:to>
          <xdr:col>12</xdr:col>
          <xdr:colOff>114300</xdr:colOff>
          <xdr:row>151</xdr:row>
          <xdr:rowOff>190500</xdr:rowOff>
        </xdr:to>
        <xdr:pic>
          <xdr:nvPicPr>
            <xdr:cNvPr id="19" name="Picture 18">
              <a:extLst>
                <a:ext uri="{FF2B5EF4-FFF2-40B4-BE49-F238E27FC236}">
                  <a16:creationId xmlns:a16="http://schemas.microsoft.com/office/drawing/2014/main" id="{D5972384-E1C4-8246-AD93-F26273D35CA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G$105:$L$127" spid="_x0000_s31794"/>
                </a:ext>
              </a:extLst>
            </xdr:cNvPicPr>
          </xdr:nvPicPr>
          <xdr:blipFill>
            <a:blip xmlns:r="http://schemas.openxmlformats.org/officeDocument/2006/relationships" r:embed="rId17"/>
            <a:srcRect/>
            <a:stretch>
              <a:fillRect/>
            </a:stretch>
          </xdr:blipFill>
          <xdr:spPr bwMode="auto">
            <a:xfrm rot="5400000">
              <a:off x="5207000" y="26060400"/>
              <a:ext cx="4953000" cy="46736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12700</xdr:colOff>
      <xdr:row>8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1C28DE-2CE2-7C44-95A1-984CE4674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17018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520700</xdr:colOff>
      <xdr:row>5</xdr:row>
      <xdr:rowOff>114300</xdr:rowOff>
    </xdr:from>
    <xdr:to>
      <xdr:col>19</xdr:col>
      <xdr:colOff>673100</xdr:colOff>
      <xdr:row>29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0F00F4-8861-8A44-9AB9-BBDD3D0DA5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12</xdr:row>
      <xdr:rowOff>25400</xdr:rowOff>
    </xdr:from>
    <xdr:to>
      <xdr:col>11</xdr:col>
      <xdr:colOff>63500</xdr:colOff>
      <xdr:row>34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10</xdr:row>
      <xdr:rowOff>25400</xdr:rowOff>
    </xdr:from>
    <xdr:to>
      <xdr:col>11</xdr:col>
      <xdr:colOff>63500</xdr:colOff>
      <xdr:row>32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10</xdr:row>
      <xdr:rowOff>25400</xdr:rowOff>
    </xdr:from>
    <xdr:to>
      <xdr:col>11</xdr:col>
      <xdr:colOff>63500</xdr:colOff>
      <xdr:row>32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114300</xdr:colOff>
      <xdr:row>29</xdr:row>
      <xdr:rowOff>0</xdr:rowOff>
    </xdr:from>
    <xdr:to>
      <xdr:col>16</xdr:col>
      <xdr:colOff>711200</xdr:colOff>
      <xdr:row>52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127000</xdr:colOff>
      <xdr:row>52</xdr:row>
      <xdr:rowOff>152400</xdr:rowOff>
    </xdr:from>
    <xdr:to>
      <xdr:col>16</xdr:col>
      <xdr:colOff>622300</xdr:colOff>
      <xdr:row>69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70</xdr:row>
      <xdr:rowOff>50800</xdr:rowOff>
    </xdr:from>
    <xdr:to>
      <xdr:col>16</xdr:col>
      <xdr:colOff>596900</xdr:colOff>
      <xdr:row>88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50800</xdr:colOff>
      <xdr:row>29</xdr:row>
      <xdr:rowOff>12700</xdr:rowOff>
    </xdr:from>
    <xdr:to>
      <xdr:col>26</xdr:col>
      <xdr:colOff>635000</xdr:colOff>
      <xdr:row>52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139700</xdr:colOff>
      <xdr:row>50</xdr:row>
      <xdr:rowOff>24</xdr:rowOff>
    </xdr:from>
    <xdr:to>
      <xdr:col>25</xdr:col>
      <xdr:colOff>25399</xdr:colOff>
      <xdr:row>51</xdr:row>
      <xdr:rowOff>62920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pSpPr/>
      </xdr:nvGrpSpPr>
      <xdr:grpSpPr>
        <a:xfrm>
          <a:off x="16319500" y="12636524"/>
          <a:ext cx="3352799" cy="266096"/>
          <a:chOff x="15931718" y="11722100"/>
          <a:chExt cx="3774094" cy="241905"/>
        </a:xfrm>
      </xdr:grpSpPr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 txBox="1"/>
        </xdr:nvSpPr>
        <xdr:spPr>
          <a:xfrm>
            <a:off x="15931718" y="11722100"/>
            <a:ext cx="1505382" cy="24190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latin typeface="Arial" charset="0"/>
                <a:ea typeface="Arial" charset="0"/>
                <a:cs typeface="Arial" charset="0"/>
              </a:rPr>
              <a:t>Left hand scale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SpPr txBox="1"/>
        </xdr:nvSpPr>
        <xdr:spPr>
          <a:xfrm>
            <a:off x="18287999" y="11722100"/>
            <a:ext cx="1417813" cy="23090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latin typeface="Arial" charset="0"/>
                <a:ea typeface="Arial" charset="0"/>
                <a:cs typeface="Arial" charset="0"/>
              </a:rPr>
              <a:t>Right hand scale</a:t>
            </a:r>
          </a:p>
        </xdr:txBody>
      </xdr:sp>
    </xdr:grpSp>
    <xdr:clientData/>
  </xdr:twoCellAnchor>
  <xdr:twoCellAnchor>
    <xdr:from>
      <xdr:col>6</xdr:col>
      <xdr:colOff>596900</xdr:colOff>
      <xdr:row>134</xdr:row>
      <xdr:rowOff>228600</xdr:rowOff>
    </xdr:from>
    <xdr:to>
      <xdr:col>16</xdr:col>
      <xdr:colOff>25400</xdr:colOff>
      <xdr:row>152</xdr:row>
      <xdr:rowOff>165100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1</xdr:row>
      <xdr:rowOff>25400</xdr:rowOff>
    </xdr:from>
    <xdr:to>
      <xdr:col>13</xdr:col>
      <xdr:colOff>495300</xdr:colOff>
      <xdr:row>17</xdr:row>
      <xdr:rowOff>50800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254000</xdr:colOff>
      <xdr:row>17</xdr:row>
      <xdr:rowOff>177800</xdr:rowOff>
    </xdr:from>
    <xdr:to>
      <xdr:col>13</xdr:col>
      <xdr:colOff>520700</xdr:colOff>
      <xdr:row>33</xdr:row>
      <xdr:rowOff>101600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393700</xdr:colOff>
      <xdr:row>31</xdr:row>
      <xdr:rowOff>38100</xdr:rowOff>
    </xdr:from>
    <xdr:to>
      <xdr:col>8</xdr:col>
      <xdr:colOff>787400</xdr:colOff>
      <xdr:row>61</xdr:row>
      <xdr:rowOff>101600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584200</xdr:colOff>
      <xdr:row>3</xdr:row>
      <xdr:rowOff>76200</xdr:rowOff>
    </xdr:from>
    <xdr:to>
      <xdr:col>24</xdr:col>
      <xdr:colOff>101600</xdr:colOff>
      <xdr:row>36</xdr:row>
      <xdr:rowOff>114300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114300</xdr:colOff>
      <xdr:row>37</xdr:row>
      <xdr:rowOff>88900</xdr:rowOff>
    </xdr:from>
    <xdr:to>
      <xdr:col>18</xdr:col>
      <xdr:colOff>749300</xdr:colOff>
      <xdr:row>67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70</xdr:row>
      <xdr:rowOff>0</xdr:rowOff>
    </xdr:from>
    <xdr:to>
      <xdr:col>18</xdr:col>
      <xdr:colOff>635000</xdr:colOff>
      <xdr:row>99</xdr:row>
      <xdr:rowOff>177800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62</xdr:row>
      <xdr:rowOff>139700</xdr:rowOff>
    </xdr:from>
    <xdr:to>
      <xdr:col>8</xdr:col>
      <xdr:colOff>431800</xdr:colOff>
      <xdr:row>77</xdr:row>
      <xdr:rowOff>25400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12700</xdr:colOff>
      <xdr:row>78</xdr:row>
      <xdr:rowOff>25400</xdr:rowOff>
    </xdr:from>
    <xdr:to>
      <xdr:col>8</xdr:col>
      <xdr:colOff>457200</xdr:colOff>
      <xdr:row>92</xdr:row>
      <xdr:rowOff>101600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241300</xdr:colOff>
      <xdr:row>1</xdr:row>
      <xdr:rowOff>127000</xdr:rowOff>
    </xdr:from>
    <xdr:to>
      <xdr:col>15</xdr:col>
      <xdr:colOff>812800</xdr:colOff>
      <xdr:row>27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469900</xdr:colOff>
      <xdr:row>7</xdr:row>
      <xdr:rowOff>25400</xdr:rowOff>
    </xdr:from>
    <xdr:to>
      <xdr:col>18</xdr:col>
      <xdr:colOff>190500</xdr:colOff>
      <xdr:row>22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571500</xdr:colOff>
      <xdr:row>26</xdr:row>
      <xdr:rowOff>38100</xdr:rowOff>
    </xdr:from>
    <xdr:to>
      <xdr:col>15</xdr:col>
      <xdr:colOff>292100</xdr:colOff>
      <xdr:row>40</xdr:row>
      <xdr:rowOff>127000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6D31A1A-313B-EA47-9A8C-9396C0104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520700</xdr:colOff>
      <xdr:row>29</xdr:row>
      <xdr:rowOff>63500</xdr:rowOff>
    </xdr:from>
    <xdr:to>
      <xdr:col>10</xdr:col>
      <xdr:colOff>520700</xdr:colOff>
      <xdr:row>37</xdr:row>
      <xdr:rowOff>25400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8BA92177-8956-2844-B073-68614279098A}"/>
            </a:ext>
          </a:extLst>
        </xdr:cNvPr>
        <xdr:cNvCxnSpPr/>
      </xdr:nvCxnSpPr>
      <xdr:spPr>
        <a:xfrm flipV="1">
          <a:off x="8864600" y="5791200"/>
          <a:ext cx="0" cy="158750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800100</xdr:colOff>
      <xdr:row>26</xdr:row>
      <xdr:rowOff>152400</xdr:rowOff>
    </xdr:from>
    <xdr:to>
      <xdr:col>11</xdr:col>
      <xdr:colOff>292100</xdr:colOff>
      <xdr:row>29</xdr:row>
      <xdr:rowOff>25400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3EE9EF1-5698-504F-9D2F-8F4A8178DE20}"/>
            </a:ext>
          </a:extLst>
        </xdr:cNvPr>
        <xdr:cNvSpPr txBox="1"/>
      </xdr:nvSpPr>
      <xdr:spPr>
        <a:xfrm>
          <a:off x="8318500" y="5270500"/>
          <a:ext cx="1143000" cy="482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Temperature</a:t>
          </a:r>
          <a:r>
            <a:rPr lang="en-GB" sz="1100" baseline="0"/>
            <a:t> at time of launch</a:t>
          </a:r>
          <a:endParaRPr lang="en-GB" sz="1100"/>
        </a:p>
      </xdr:txBody>
    </xdr:sp>
    <xdr:clientData/>
  </xdr:twoCellAnchor>
  <xdr:twoCellAnchor>
    <xdr:from>
      <xdr:col>10</xdr:col>
      <xdr:colOff>546100</xdr:colOff>
      <xdr:row>32</xdr:row>
      <xdr:rowOff>152400</xdr:rowOff>
    </xdr:from>
    <xdr:to>
      <xdr:col>12</xdr:col>
      <xdr:colOff>76200</xdr:colOff>
      <xdr:row>32</xdr:row>
      <xdr:rowOff>152400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AEF5956-15A6-5240-8D6C-0031BB6B9444}"/>
            </a:ext>
          </a:extLst>
        </xdr:cNvPr>
        <xdr:cNvCxnSpPr/>
      </xdr:nvCxnSpPr>
      <xdr:spPr>
        <a:xfrm>
          <a:off x="8890000" y="6489700"/>
          <a:ext cx="1181100" cy="0"/>
        </a:xfrm>
        <a:prstGeom prst="straightConnector1">
          <a:avLst/>
        </a:prstGeom>
        <a:ln>
          <a:solidFill>
            <a:schemeClr val="tx1"/>
          </a:solidFill>
          <a:headEnd type="triangle" w="lg" len="lg"/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736600</xdr:colOff>
      <xdr:row>31</xdr:row>
      <xdr:rowOff>0</xdr:rowOff>
    </xdr:from>
    <xdr:to>
      <xdr:col>11</xdr:col>
      <xdr:colOff>698500</xdr:colOff>
      <xdr:row>34</xdr:row>
      <xdr:rowOff>190500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26BAE4E-5363-644B-A259-F99A0BC55AA6}"/>
            </a:ext>
          </a:extLst>
        </xdr:cNvPr>
        <xdr:cNvSpPr txBox="1"/>
      </xdr:nvSpPr>
      <xdr:spPr>
        <a:xfrm>
          <a:off x="9080500" y="6134100"/>
          <a:ext cx="787400" cy="800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Gap that</a:t>
          </a:r>
          <a:r>
            <a:rPr lang="en-GB" sz="1100" baseline="0"/>
            <a:t> indicates risk and unknown</a:t>
          </a:r>
          <a:endParaRPr lang="en-GB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markpriadko15/Documents/Documents%20-%20Apple&#8217;s%20MacBook%20Pro/training%20materials/Presenting%20numbers/Graph%20examples.xlsx" TargetMode="External"/><Relationship Id="rId1" Type="http://schemas.openxmlformats.org/officeDocument/2006/relationships/externalLinkPath" Target="Graph%20examp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ullet graph"/>
      <sheetName val="Variance graph"/>
      <sheetName val="Variance graph (2)"/>
    </sheetNames>
    <sheetDataSet>
      <sheetData sheetId="0" refreshError="1"/>
      <sheetData sheetId="1" refreshError="1"/>
      <sheetData sheetId="2">
        <row r="5">
          <cell r="C5" t="str">
            <v>July</v>
          </cell>
          <cell r="D5" t="str">
            <v>August</v>
          </cell>
          <cell r="E5" t="str">
            <v>September</v>
          </cell>
          <cell r="F5" t="str">
            <v>October</v>
          </cell>
          <cell r="G5" t="str">
            <v>November</v>
          </cell>
          <cell r="H5" t="str">
            <v>December</v>
          </cell>
          <cell r="I5" t="str">
            <v>January</v>
          </cell>
          <cell r="J5" t="str">
            <v>February</v>
          </cell>
          <cell r="K5" t="str">
            <v>March</v>
          </cell>
        </row>
        <row r="6">
          <cell r="B6" t="str">
            <v>Salaries</v>
          </cell>
          <cell r="C6">
            <v>6583.0800000000008</v>
          </cell>
          <cell r="D6">
            <v>6587.3850000000002</v>
          </cell>
          <cell r="E6">
            <v>6391.6650000000009</v>
          </cell>
          <cell r="F6">
            <v>6645.3450000000003</v>
          </cell>
          <cell r="G6">
            <v>6459.39</v>
          </cell>
          <cell r="H6">
            <v>6675.6900000000005</v>
          </cell>
          <cell r="I6">
            <v>6597.8850000000002</v>
          </cell>
          <cell r="J6">
            <v>6001.59</v>
          </cell>
          <cell r="K6">
            <v>6654.375</v>
          </cell>
        </row>
        <row r="7">
          <cell r="B7" t="str">
            <v>Allowances and overtime</v>
          </cell>
          <cell r="C7">
            <v>1192.2750000000001</v>
          </cell>
          <cell r="D7">
            <v>1239.5250000000001</v>
          </cell>
          <cell r="E7">
            <v>1278.2700000000002</v>
          </cell>
          <cell r="F7">
            <v>1304.94</v>
          </cell>
          <cell r="G7">
            <v>1208.76</v>
          </cell>
          <cell r="H7">
            <v>1238.6850000000002</v>
          </cell>
          <cell r="I7">
            <v>1191.1200000000001</v>
          </cell>
          <cell r="J7">
            <v>1025.43</v>
          </cell>
          <cell r="K7">
            <v>1250.2350000000001</v>
          </cell>
        </row>
        <row r="8">
          <cell r="B8" t="str">
            <v>Other operating expenditure</v>
          </cell>
          <cell r="C8">
            <v>176.71500000000003</v>
          </cell>
          <cell r="D8">
            <v>182.49</v>
          </cell>
          <cell r="E8">
            <v>202.755</v>
          </cell>
          <cell r="F8">
            <v>178.92000000000002</v>
          </cell>
          <cell r="G8">
            <v>193.20000000000002</v>
          </cell>
          <cell r="H8">
            <v>184.06500000000003</v>
          </cell>
          <cell r="I8">
            <v>175.66500000000002</v>
          </cell>
          <cell r="J8">
            <v>166.74</v>
          </cell>
          <cell r="K8">
            <v>185.745</v>
          </cell>
        </row>
        <row r="9">
          <cell r="B9" t="str">
            <v>Total operating expenditure</v>
          </cell>
          <cell r="C9">
            <v>7952.0700000000015</v>
          </cell>
          <cell r="D9">
            <v>8009.4</v>
          </cell>
          <cell r="E9">
            <v>7872.6900000000014</v>
          </cell>
          <cell r="F9">
            <v>8129.2049999999999</v>
          </cell>
          <cell r="G9">
            <v>7861.35</v>
          </cell>
          <cell r="H9">
            <v>8098.4400000000005</v>
          </cell>
          <cell r="I9">
            <v>7964.67</v>
          </cell>
          <cell r="J9">
            <v>7193.76</v>
          </cell>
          <cell r="K9">
            <v>8090.3550000000005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ebextensions/_rels/webextension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webextensions/webextension1.xml><?xml version="1.0" encoding="utf-8"?>
<we:webextension xmlns:we="http://schemas.microsoft.com/office/webextensions/webextension/2010/11" id="{E9470628-9901-1045-A6D5-923F29188FEA}">
  <we:reference id="wa102957661" version="1.4.0.0" store="en-GB" storeType="OMEX"/>
  <we:alternateReferences/>
  <we:properties>
    <we:property name="color" value="[&quot;#00b4FF&quot;,&quot;#cc3300&quot;,&quot;#999900&quot;,&quot;#3366ff&quot;,&quot;#990055&quot;,&quot;#336633&quot;,&quot;#5500cc&quot;,&quot;#ff8c1a&quot;,&quot;#e60073&quot;,&quot;#666600&quot;,&quot;#0000ff&quot;,&quot;#996633&quot;,&quot;#00b386&quot;,&quot;#9900cc&quot;,&quot;#008000&quot;,&quot;#006699&quot;,&quot;#cc6600&quot;,&quot;#660080&quot;,&quot;#663300&quot;,&quot;#00a3a3&quot;,&quot;#990000&quot;,&quot;#FF0000&quot;,&quot;#FFA500&quot;,&quot;#FFFF00&quot;,&quot;#D4A017&quot;,&quot;#C0C0C0&quot;,&quot;#8C7853&quot;]"/>
    <we:property name="filters" value="[]"/>
    <we:property name="mapType" value="&quot;aerial&quot;"/>
    <we:property name="pointType" value="&quot;circles&quot;"/>
    <we:property name="showLegend" value="&quot;show&quot;"/>
  </we:properties>
  <we:bindings>
    <we:binding id="Locations" type="matrix" appref="{3C5D7232-D9CC-424B-B64E-1C61EC0F30EF}"/>
  </we:bindings>
  <we:snapshot xmlns:r="http://schemas.openxmlformats.org/officeDocument/2006/relationships" r:embed="rId1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5"/>
  <sheetViews>
    <sheetView workbookViewId="0">
      <selection activeCell="O14" sqref="O14"/>
    </sheetView>
  </sheetViews>
  <sheetFormatPr baseColWidth="10" defaultColWidth="10.83203125" defaultRowHeight="16"/>
  <cols>
    <col min="1" max="1" width="3.83203125" customWidth="1"/>
    <col min="2" max="2" width="38.6640625" customWidth="1"/>
    <col min="4" max="4" width="10.83203125" style="6"/>
  </cols>
  <sheetData>
    <row r="1" spans="1:4">
      <c r="A1" t="s">
        <v>113</v>
      </c>
    </row>
    <row r="2" spans="1:4">
      <c r="C2" s="4" t="s">
        <v>135</v>
      </c>
    </row>
    <row r="3" spans="1:4">
      <c r="A3" t="s">
        <v>114</v>
      </c>
    </row>
    <row r="4" spans="1:4">
      <c r="B4" t="s">
        <v>115</v>
      </c>
      <c r="C4">
        <v>25.8</v>
      </c>
      <c r="D4" s="6">
        <f>C4/100*D$25</f>
        <v>5126.2020000000002</v>
      </c>
    </row>
    <row r="5" spans="1:4">
      <c r="B5" t="s">
        <v>116</v>
      </c>
      <c r="C5">
        <v>13.2</v>
      </c>
      <c r="D5" s="6">
        <f>C5/100*D$25</f>
        <v>2622.7080000000001</v>
      </c>
    </row>
    <row r="6" spans="1:4">
      <c r="B6" t="s">
        <v>117</v>
      </c>
      <c r="C6">
        <v>13.9</v>
      </c>
      <c r="D6" s="6">
        <f>C6/100*D$25</f>
        <v>2761.7910000000002</v>
      </c>
    </row>
    <row r="7" spans="1:4">
      <c r="B7" t="s">
        <v>118</v>
      </c>
      <c r="C7">
        <v>0.3</v>
      </c>
      <c r="D7" s="6">
        <f>C7/100*D$25</f>
        <v>59.606999999999999</v>
      </c>
    </row>
    <row r="8" spans="1:4">
      <c r="A8" t="s">
        <v>119</v>
      </c>
    </row>
    <row r="9" spans="1:4">
      <c r="B9" t="s">
        <v>120</v>
      </c>
      <c r="C9">
        <v>7.8</v>
      </c>
      <c r="D9" s="6">
        <f>C9/100*D$25</f>
        <v>1549.7819999999999</v>
      </c>
    </row>
    <row r="10" spans="1:4">
      <c r="B10" t="s">
        <v>121</v>
      </c>
      <c r="C10">
        <v>6.6</v>
      </c>
      <c r="D10" s="6">
        <f>C10/100*D$25</f>
        <v>1311.354</v>
      </c>
    </row>
    <row r="11" spans="1:4">
      <c r="B11" t="s">
        <v>122</v>
      </c>
      <c r="C11">
        <v>4.5</v>
      </c>
      <c r="D11" s="6">
        <f>C11/100*D$25</f>
        <v>894.10500000000002</v>
      </c>
    </row>
    <row r="12" spans="1:4">
      <c r="B12" t="s">
        <v>123</v>
      </c>
      <c r="C12">
        <v>3.8</v>
      </c>
      <c r="D12" s="6">
        <f>C12/100*D$25</f>
        <v>755.02199999999993</v>
      </c>
    </row>
    <row r="13" spans="1:4">
      <c r="B13" t="s">
        <v>124</v>
      </c>
      <c r="C13">
        <v>3.8</v>
      </c>
      <c r="D13" s="6">
        <f>C13/100*D$25</f>
        <v>755.02199999999993</v>
      </c>
    </row>
    <row r="14" spans="1:4">
      <c r="A14" t="s">
        <v>125</v>
      </c>
    </row>
    <row r="15" spans="1:4">
      <c r="B15" t="s">
        <v>126</v>
      </c>
      <c r="C15">
        <v>2.8</v>
      </c>
      <c r="D15" s="6">
        <f t="shared" ref="D15:D23" si="0">C15/100*D$25</f>
        <v>556.33199999999999</v>
      </c>
    </row>
    <row r="16" spans="1:4">
      <c r="B16" t="s">
        <v>127</v>
      </c>
      <c r="C16">
        <v>1.9</v>
      </c>
      <c r="D16" s="6">
        <f t="shared" si="0"/>
        <v>377.51099999999997</v>
      </c>
    </row>
    <row r="17" spans="2:4">
      <c r="B17" t="s">
        <v>128</v>
      </c>
      <c r="C17">
        <v>1.9</v>
      </c>
      <c r="D17" s="6">
        <f t="shared" si="0"/>
        <v>377.51099999999997</v>
      </c>
    </row>
    <row r="18" spans="2:4">
      <c r="B18" t="s">
        <v>129</v>
      </c>
      <c r="C18">
        <v>1.5</v>
      </c>
      <c r="D18" s="6">
        <f t="shared" si="0"/>
        <v>298.03499999999997</v>
      </c>
    </row>
    <row r="19" spans="2:4">
      <c r="B19" t="s">
        <v>130</v>
      </c>
      <c r="C19">
        <v>1.5</v>
      </c>
      <c r="D19" s="6">
        <f t="shared" si="0"/>
        <v>298.03499999999997</v>
      </c>
    </row>
    <row r="20" spans="2:4">
      <c r="B20" t="s">
        <v>131</v>
      </c>
      <c r="C20">
        <v>1.5</v>
      </c>
      <c r="D20" s="6">
        <f t="shared" si="0"/>
        <v>298.03499999999997</v>
      </c>
    </row>
    <row r="21" spans="2:4">
      <c r="B21" t="s">
        <v>132</v>
      </c>
      <c r="C21">
        <v>6.7</v>
      </c>
      <c r="D21" s="6">
        <f t="shared" si="0"/>
        <v>1331.2230000000002</v>
      </c>
    </row>
    <row r="22" spans="2:4">
      <c r="B22" t="s">
        <v>133</v>
      </c>
      <c r="C22">
        <v>1.9</v>
      </c>
      <c r="D22" s="6">
        <f t="shared" si="0"/>
        <v>377.51099999999997</v>
      </c>
    </row>
    <row r="23" spans="2:4">
      <c r="B23" t="s">
        <v>134</v>
      </c>
      <c r="C23">
        <v>0.6</v>
      </c>
      <c r="D23" s="6">
        <f t="shared" si="0"/>
        <v>119.214</v>
      </c>
    </row>
    <row r="25" spans="2:4">
      <c r="D25" s="6">
        <v>19869</v>
      </c>
    </row>
  </sheetData>
  <pageMargins left="0.75" right="0.75" top="1" bottom="1" header="0.5" footer="0.5"/>
  <pageSetup paperSize="9" orientation="portrait" horizontalDpi="4294967292" verticalDpi="429496729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2C927-5C25-3543-BD50-7FDE47D3AD2C}">
  <dimension ref="A1:D24"/>
  <sheetViews>
    <sheetView topLeftCell="A2" workbookViewId="0">
      <selection activeCell="Q43" sqref="Q43"/>
    </sheetView>
  </sheetViews>
  <sheetFormatPr baseColWidth="10" defaultRowHeight="16"/>
  <sheetData>
    <row r="1" spans="1:4">
      <c r="A1" t="s">
        <v>1647</v>
      </c>
    </row>
    <row r="4" spans="1:4">
      <c r="A4" t="s">
        <v>1648</v>
      </c>
      <c r="B4" t="s">
        <v>1649</v>
      </c>
      <c r="C4" t="s">
        <v>1650</v>
      </c>
      <c r="D4" t="s">
        <v>1651</v>
      </c>
    </row>
    <row r="5" spans="1:4">
      <c r="A5">
        <v>1</v>
      </c>
      <c r="B5">
        <v>7</v>
      </c>
      <c r="C5">
        <v>4</v>
      </c>
      <c r="D5" s="6">
        <v>100000</v>
      </c>
    </row>
    <row r="6" spans="1:4">
      <c r="A6">
        <v>2</v>
      </c>
      <c r="B6">
        <v>2</v>
      </c>
      <c r="C6">
        <v>8</v>
      </c>
      <c r="D6">
        <v>253786</v>
      </c>
    </row>
    <row r="7" spans="1:4">
      <c r="A7">
        <v>3</v>
      </c>
      <c r="B7">
        <v>9</v>
      </c>
      <c r="C7">
        <v>6</v>
      </c>
      <c r="D7">
        <v>1467891</v>
      </c>
    </row>
    <row r="8" spans="1:4">
      <c r="A8">
        <v>4</v>
      </c>
      <c r="B8">
        <v>2</v>
      </c>
      <c r="C8">
        <v>7</v>
      </c>
      <c r="D8">
        <v>456788</v>
      </c>
    </row>
    <row r="9" spans="1:4">
      <c r="A9">
        <v>5</v>
      </c>
      <c r="B9">
        <v>6</v>
      </c>
      <c r="C9">
        <v>4</v>
      </c>
      <c r="D9">
        <v>98765</v>
      </c>
    </row>
    <row r="10" spans="1:4">
      <c r="A10">
        <v>6</v>
      </c>
      <c r="B10">
        <v>1</v>
      </c>
      <c r="C10">
        <v>6</v>
      </c>
      <c r="D10">
        <v>456213</v>
      </c>
    </row>
    <row r="11" spans="1:4">
      <c r="A11">
        <v>7</v>
      </c>
      <c r="B11">
        <v>5</v>
      </c>
      <c r="C11">
        <v>9</v>
      </c>
      <c r="D11">
        <v>245789</v>
      </c>
    </row>
    <row r="12" spans="1:4">
      <c r="A12">
        <v>8</v>
      </c>
      <c r="B12">
        <v>3</v>
      </c>
      <c r="C12">
        <v>3</v>
      </c>
      <c r="D12">
        <v>123456</v>
      </c>
    </row>
    <row r="13" spans="1:4">
      <c r="A13">
        <v>9</v>
      </c>
      <c r="B13">
        <v>7</v>
      </c>
      <c r="C13">
        <v>9</v>
      </c>
      <c r="D13">
        <v>756432</v>
      </c>
    </row>
    <row r="14" spans="1:4">
      <c r="A14">
        <v>10</v>
      </c>
      <c r="B14">
        <v>5</v>
      </c>
      <c r="C14">
        <v>7</v>
      </c>
      <c r="D14">
        <v>1234567</v>
      </c>
    </row>
    <row r="15" spans="1:4">
      <c r="A15">
        <v>11</v>
      </c>
      <c r="B15">
        <v>6</v>
      </c>
      <c r="C15">
        <v>5</v>
      </c>
      <c r="D15">
        <v>89000</v>
      </c>
    </row>
    <row r="16" spans="1:4">
      <c r="A16">
        <v>12</v>
      </c>
      <c r="B16">
        <v>2</v>
      </c>
      <c r="C16">
        <v>5</v>
      </c>
      <c r="D16">
        <v>374849</v>
      </c>
    </row>
    <row r="17" spans="1:4">
      <c r="A17">
        <v>13</v>
      </c>
      <c r="B17">
        <v>7</v>
      </c>
      <c r="C17">
        <v>6</v>
      </c>
      <c r="D17">
        <v>562412</v>
      </c>
    </row>
    <row r="18" spans="1:4">
      <c r="A18">
        <v>14</v>
      </c>
      <c r="B18">
        <v>2</v>
      </c>
      <c r="C18">
        <v>2</v>
      </c>
      <c r="D18">
        <v>182759</v>
      </c>
    </row>
    <row r="19" spans="1:4">
      <c r="A19">
        <v>15</v>
      </c>
      <c r="B19">
        <v>8</v>
      </c>
      <c r="C19">
        <v>3</v>
      </c>
      <c r="D19">
        <v>789023</v>
      </c>
    </row>
    <row r="20" spans="1:4">
      <c r="A20">
        <v>16</v>
      </c>
      <c r="B20">
        <v>5</v>
      </c>
      <c r="C20">
        <v>5</v>
      </c>
      <c r="D20">
        <v>186534</v>
      </c>
    </row>
    <row r="21" spans="1:4">
      <c r="A21">
        <v>17</v>
      </c>
      <c r="B21">
        <v>4</v>
      </c>
      <c r="C21">
        <v>6</v>
      </c>
      <c r="D21">
        <v>843256</v>
      </c>
    </row>
    <row r="22" spans="1:4">
      <c r="A22">
        <v>18</v>
      </c>
      <c r="B22">
        <v>6</v>
      </c>
      <c r="C22">
        <v>8</v>
      </c>
      <c r="D22">
        <v>2345667</v>
      </c>
    </row>
    <row r="23" spans="1:4">
      <c r="A23">
        <v>19</v>
      </c>
      <c r="B23">
        <v>3</v>
      </c>
      <c r="C23">
        <v>7</v>
      </c>
      <c r="D23">
        <v>98765</v>
      </c>
    </row>
    <row r="24" spans="1:4">
      <c r="A24">
        <v>20</v>
      </c>
      <c r="B24">
        <v>7</v>
      </c>
      <c r="C24">
        <v>5</v>
      </c>
      <c r="D24">
        <v>398209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A0C35-943E-6E4E-88F3-4FCA38EF09B1}">
  <dimension ref="A2:J44"/>
  <sheetViews>
    <sheetView workbookViewId="0">
      <selection activeCell="V53" sqref="V53"/>
    </sheetView>
  </sheetViews>
  <sheetFormatPr baseColWidth="10" defaultRowHeight="16"/>
  <sheetData>
    <row r="2" spans="2:10">
      <c r="G2">
        <v>10</v>
      </c>
      <c r="H2">
        <v>20</v>
      </c>
      <c r="I2">
        <v>30</v>
      </c>
    </row>
    <row r="3" spans="2:10">
      <c r="B3" t="s">
        <v>20</v>
      </c>
      <c r="C3" t="s">
        <v>1632</v>
      </c>
      <c r="D3" t="s">
        <v>1633</v>
      </c>
      <c r="E3" t="s">
        <v>1634</v>
      </c>
      <c r="F3" t="s">
        <v>1635</v>
      </c>
      <c r="G3" t="s">
        <v>1636</v>
      </c>
      <c r="H3" t="s">
        <v>1637</v>
      </c>
      <c r="I3" t="s">
        <v>1638</v>
      </c>
      <c r="J3" t="s">
        <v>1639</v>
      </c>
    </row>
    <row r="4" spans="2:10">
      <c r="B4">
        <v>1990</v>
      </c>
      <c r="C4">
        <v>100</v>
      </c>
      <c r="D4">
        <v>100</v>
      </c>
      <c r="E4">
        <v>95</v>
      </c>
      <c r="F4">
        <f>C4+D4-E4</f>
        <v>105</v>
      </c>
      <c r="J4">
        <v>110</v>
      </c>
    </row>
    <row r="5" spans="2:10">
      <c r="B5">
        <v>1991</v>
      </c>
      <c r="C5">
        <f>F4</f>
        <v>105</v>
      </c>
      <c r="D5">
        <v>101</v>
      </c>
      <c r="E5">
        <v>97</v>
      </c>
      <c r="F5">
        <f t="shared" ref="F5:F44" si="0">C5+D5-E5</f>
        <v>109</v>
      </c>
      <c r="J5">
        <v>110</v>
      </c>
    </row>
    <row r="6" spans="2:10">
      <c r="B6">
        <v>1992</v>
      </c>
      <c r="C6">
        <f t="shared" ref="C6:C44" si="1">F5</f>
        <v>109</v>
      </c>
      <c r="D6">
        <v>99</v>
      </c>
      <c r="E6">
        <v>96</v>
      </c>
      <c r="F6">
        <f t="shared" si="0"/>
        <v>112</v>
      </c>
      <c r="J6">
        <v>110</v>
      </c>
    </row>
    <row r="7" spans="2:10">
      <c r="B7">
        <v>1993</v>
      </c>
      <c r="C7">
        <f t="shared" si="1"/>
        <v>112</v>
      </c>
      <c r="D7">
        <v>101</v>
      </c>
      <c r="E7">
        <v>94</v>
      </c>
      <c r="F7">
        <f t="shared" si="0"/>
        <v>119</v>
      </c>
      <c r="J7">
        <v>110</v>
      </c>
    </row>
    <row r="8" spans="2:10">
      <c r="B8">
        <v>1994</v>
      </c>
      <c r="C8">
        <f t="shared" si="1"/>
        <v>119</v>
      </c>
      <c r="D8">
        <v>100</v>
      </c>
      <c r="E8">
        <v>98</v>
      </c>
      <c r="F8">
        <f t="shared" si="0"/>
        <v>121</v>
      </c>
      <c r="J8">
        <v>110</v>
      </c>
    </row>
    <row r="9" spans="2:10">
      <c r="B9">
        <v>1995</v>
      </c>
      <c r="C9">
        <f t="shared" si="1"/>
        <v>121</v>
      </c>
      <c r="D9">
        <v>98</v>
      </c>
      <c r="E9">
        <v>98</v>
      </c>
      <c r="F9">
        <f t="shared" si="0"/>
        <v>121</v>
      </c>
      <c r="J9">
        <v>110</v>
      </c>
    </row>
    <row r="10" spans="2:10">
      <c r="B10">
        <v>1996</v>
      </c>
      <c r="C10">
        <f t="shared" si="1"/>
        <v>121</v>
      </c>
      <c r="D10">
        <v>102</v>
      </c>
      <c r="E10">
        <v>102</v>
      </c>
      <c r="F10">
        <f t="shared" si="0"/>
        <v>121</v>
      </c>
      <c r="J10">
        <v>110</v>
      </c>
    </row>
    <row r="11" spans="2:10">
      <c r="B11">
        <v>1997</v>
      </c>
      <c r="C11">
        <f t="shared" si="1"/>
        <v>121</v>
      </c>
      <c r="D11">
        <v>106</v>
      </c>
      <c r="E11">
        <v>105</v>
      </c>
      <c r="F11">
        <f t="shared" si="0"/>
        <v>122</v>
      </c>
      <c r="J11">
        <v>110</v>
      </c>
    </row>
    <row r="12" spans="2:10">
      <c r="B12">
        <v>1998</v>
      </c>
      <c r="C12">
        <f t="shared" si="1"/>
        <v>122</v>
      </c>
      <c r="D12">
        <v>108</v>
      </c>
      <c r="E12">
        <v>102</v>
      </c>
      <c r="F12">
        <f t="shared" si="0"/>
        <v>128</v>
      </c>
      <c r="J12">
        <v>110</v>
      </c>
    </row>
    <row r="13" spans="2:10">
      <c r="B13">
        <v>1999</v>
      </c>
      <c r="C13">
        <f t="shared" si="1"/>
        <v>128</v>
      </c>
      <c r="D13">
        <v>105</v>
      </c>
      <c r="E13">
        <v>100</v>
      </c>
      <c r="F13">
        <f t="shared" si="0"/>
        <v>133</v>
      </c>
      <c r="J13">
        <v>110</v>
      </c>
    </row>
    <row r="14" spans="2:10">
      <c r="B14">
        <v>2000</v>
      </c>
      <c r="C14">
        <f t="shared" si="1"/>
        <v>133</v>
      </c>
      <c r="D14">
        <v>106</v>
      </c>
      <c r="E14">
        <v>102</v>
      </c>
      <c r="F14">
        <f t="shared" si="0"/>
        <v>137</v>
      </c>
      <c r="J14">
        <v>110</v>
      </c>
    </row>
    <row r="15" spans="2:10">
      <c r="B15">
        <v>2001</v>
      </c>
      <c r="C15">
        <f t="shared" si="1"/>
        <v>137</v>
      </c>
      <c r="D15">
        <v>104</v>
      </c>
      <c r="E15">
        <v>105</v>
      </c>
      <c r="F15">
        <f t="shared" si="0"/>
        <v>136</v>
      </c>
      <c r="J15">
        <v>110</v>
      </c>
    </row>
    <row r="16" spans="2:10">
      <c r="B16">
        <v>2002</v>
      </c>
      <c r="C16">
        <f t="shared" si="1"/>
        <v>136</v>
      </c>
      <c r="D16">
        <v>106</v>
      </c>
      <c r="E16">
        <v>102</v>
      </c>
      <c r="F16">
        <f t="shared" si="0"/>
        <v>140</v>
      </c>
      <c r="J16">
        <v>110</v>
      </c>
    </row>
    <row r="17" spans="2:10">
      <c r="B17">
        <v>2003</v>
      </c>
      <c r="C17">
        <f t="shared" si="1"/>
        <v>140</v>
      </c>
      <c r="D17">
        <v>108</v>
      </c>
      <c r="E17">
        <v>104</v>
      </c>
      <c r="F17">
        <f t="shared" si="0"/>
        <v>144</v>
      </c>
      <c r="J17">
        <v>110</v>
      </c>
    </row>
    <row r="18" spans="2:10">
      <c r="B18">
        <v>2004</v>
      </c>
      <c r="C18">
        <f t="shared" si="1"/>
        <v>144</v>
      </c>
      <c r="D18">
        <v>110</v>
      </c>
      <c r="E18">
        <v>105</v>
      </c>
      <c r="F18">
        <f t="shared" si="0"/>
        <v>149</v>
      </c>
      <c r="J18">
        <v>110</v>
      </c>
    </row>
    <row r="19" spans="2:10">
      <c r="B19">
        <v>2005</v>
      </c>
      <c r="C19">
        <f t="shared" si="1"/>
        <v>149</v>
      </c>
      <c r="D19">
        <v>111</v>
      </c>
      <c r="E19">
        <v>104</v>
      </c>
      <c r="F19">
        <f t="shared" si="0"/>
        <v>156</v>
      </c>
      <c r="J19">
        <v>110</v>
      </c>
    </row>
    <row r="20" spans="2:10">
      <c r="B20">
        <v>2006</v>
      </c>
      <c r="C20">
        <f t="shared" si="1"/>
        <v>156</v>
      </c>
      <c r="D20">
        <v>112</v>
      </c>
      <c r="E20">
        <v>106</v>
      </c>
      <c r="F20">
        <f t="shared" si="0"/>
        <v>162</v>
      </c>
      <c r="J20">
        <v>110</v>
      </c>
    </row>
    <row r="21" spans="2:10">
      <c r="B21">
        <v>2007</v>
      </c>
      <c r="C21">
        <f t="shared" si="1"/>
        <v>162</v>
      </c>
      <c r="D21">
        <v>111</v>
      </c>
      <c r="E21">
        <v>103</v>
      </c>
      <c r="F21">
        <f t="shared" si="0"/>
        <v>170</v>
      </c>
      <c r="J21">
        <v>110</v>
      </c>
    </row>
    <row r="22" spans="2:10">
      <c r="B22">
        <v>2008</v>
      </c>
      <c r="C22">
        <f t="shared" si="1"/>
        <v>170</v>
      </c>
      <c r="D22">
        <v>115</v>
      </c>
      <c r="E22">
        <v>104</v>
      </c>
      <c r="F22">
        <f t="shared" si="0"/>
        <v>181</v>
      </c>
      <c r="J22">
        <v>110</v>
      </c>
    </row>
    <row r="23" spans="2:10">
      <c r="B23">
        <v>2009</v>
      </c>
      <c r="C23">
        <f t="shared" si="1"/>
        <v>181</v>
      </c>
      <c r="D23">
        <v>117</v>
      </c>
      <c r="E23">
        <v>103</v>
      </c>
      <c r="F23">
        <f t="shared" si="0"/>
        <v>195</v>
      </c>
      <c r="J23">
        <v>110</v>
      </c>
    </row>
    <row r="24" spans="2:10">
      <c r="B24">
        <v>2010</v>
      </c>
      <c r="C24">
        <f t="shared" si="1"/>
        <v>195</v>
      </c>
      <c r="D24">
        <v>116</v>
      </c>
      <c r="E24">
        <v>105</v>
      </c>
      <c r="F24">
        <f t="shared" si="0"/>
        <v>206</v>
      </c>
      <c r="J24">
        <v>110</v>
      </c>
    </row>
    <row r="25" spans="2:10">
      <c r="B25">
        <v>2011</v>
      </c>
      <c r="C25">
        <f t="shared" si="1"/>
        <v>206</v>
      </c>
      <c r="D25">
        <v>115</v>
      </c>
      <c r="E25">
        <v>106</v>
      </c>
      <c r="F25">
        <f t="shared" si="0"/>
        <v>215</v>
      </c>
      <c r="J25">
        <v>110</v>
      </c>
    </row>
    <row r="26" spans="2:10">
      <c r="B26">
        <v>2012</v>
      </c>
      <c r="C26">
        <f t="shared" si="1"/>
        <v>215</v>
      </c>
      <c r="D26">
        <v>117</v>
      </c>
      <c r="E26">
        <v>108</v>
      </c>
      <c r="F26">
        <f t="shared" si="0"/>
        <v>224</v>
      </c>
      <c r="J26">
        <v>110</v>
      </c>
    </row>
    <row r="27" spans="2:10">
      <c r="B27">
        <v>2013</v>
      </c>
      <c r="C27">
        <f t="shared" si="1"/>
        <v>224</v>
      </c>
      <c r="D27">
        <v>118</v>
      </c>
      <c r="E27">
        <v>109</v>
      </c>
      <c r="F27">
        <f t="shared" si="0"/>
        <v>233</v>
      </c>
      <c r="J27">
        <v>110</v>
      </c>
    </row>
    <row r="28" spans="2:10">
      <c r="B28">
        <v>2014</v>
      </c>
      <c r="C28">
        <f t="shared" si="1"/>
        <v>233</v>
      </c>
      <c r="D28">
        <v>117</v>
      </c>
      <c r="E28">
        <v>110</v>
      </c>
      <c r="F28">
        <f t="shared" si="0"/>
        <v>240</v>
      </c>
      <c r="J28">
        <v>110</v>
      </c>
    </row>
    <row r="29" spans="2:10">
      <c r="B29">
        <v>2015</v>
      </c>
      <c r="C29">
        <f t="shared" si="1"/>
        <v>240</v>
      </c>
      <c r="D29">
        <v>116</v>
      </c>
      <c r="E29">
        <v>110</v>
      </c>
      <c r="F29">
        <f t="shared" si="0"/>
        <v>246</v>
      </c>
      <c r="J29">
        <v>110</v>
      </c>
    </row>
    <row r="30" spans="2:10">
      <c r="B30">
        <v>2016</v>
      </c>
      <c r="C30">
        <f t="shared" si="1"/>
        <v>246</v>
      </c>
      <c r="D30">
        <v>116</v>
      </c>
      <c r="E30">
        <v>110</v>
      </c>
      <c r="F30">
        <f t="shared" si="0"/>
        <v>252</v>
      </c>
      <c r="J30">
        <v>110</v>
      </c>
    </row>
    <row r="31" spans="2:10">
      <c r="B31">
        <v>2017</v>
      </c>
      <c r="C31">
        <f t="shared" si="1"/>
        <v>252</v>
      </c>
      <c r="D31">
        <v>118</v>
      </c>
      <c r="E31">
        <v>110</v>
      </c>
      <c r="F31">
        <f t="shared" si="0"/>
        <v>260</v>
      </c>
      <c r="G31" s="6"/>
      <c r="H31" s="6"/>
      <c r="I31" s="6"/>
      <c r="J31">
        <v>110</v>
      </c>
    </row>
    <row r="32" spans="2:10">
      <c r="B32">
        <v>2018</v>
      </c>
      <c r="C32" s="6">
        <f t="shared" si="1"/>
        <v>260</v>
      </c>
      <c r="D32" s="6">
        <f>D31*1.002</f>
        <v>118.236</v>
      </c>
      <c r="E32" s="6">
        <f>E31</f>
        <v>110</v>
      </c>
      <c r="F32" s="6">
        <f t="shared" si="0"/>
        <v>268.23599999999999</v>
      </c>
      <c r="G32" s="6"/>
      <c r="H32" s="6"/>
      <c r="I32" s="6"/>
      <c r="J32" s="6">
        <v>110</v>
      </c>
    </row>
    <row r="33" spans="1:10">
      <c r="B33">
        <v>2019</v>
      </c>
      <c r="C33" s="6">
        <f t="shared" si="1"/>
        <v>268.23599999999999</v>
      </c>
      <c r="D33" s="6">
        <f t="shared" ref="D33:D44" si="2">D32*1.002</f>
        <v>118.47247200000001</v>
      </c>
      <c r="E33" s="6">
        <f t="shared" ref="E33:E44" si="3">E32</f>
        <v>110</v>
      </c>
      <c r="F33" s="6">
        <f t="shared" si="0"/>
        <v>276.70847200000003</v>
      </c>
      <c r="G33" s="6">
        <f>F33</f>
        <v>276.70847200000003</v>
      </c>
      <c r="H33" s="6">
        <f>F33</f>
        <v>276.70847200000003</v>
      </c>
      <c r="I33" s="6">
        <f>F33</f>
        <v>276.70847200000003</v>
      </c>
      <c r="J33" s="6">
        <v>110</v>
      </c>
    </row>
    <row r="34" spans="1:10">
      <c r="A34">
        <v>1</v>
      </c>
      <c r="B34">
        <v>2020</v>
      </c>
      <c r="C34" s="6">
        <f t="shared" si="1"/>
        <v>276.70847200000003</v>
      </c>
      <c r="D34" s="6">
        <f t="shared" si="2"/>
        <v>118.70941694400001</v>
      </c>
      <c r="E34" s="6">
        <v>110</v>
      </c>
      <c r="F34" s="6">
        <f t="shared" si="0"/>
        <v>285.41788894400003</v>
      </c>
      <c r="G34" s="6">
        <f>$F34-G$2*$A34</f>
        <v>275.41788894400003</v>
      </c>
      <c r="H34" s="6">
        <f>$F34-H$2*$A34</f>
        <v>265.41788894400003</v>
      </c>
      <c r="I34" s="6">
        <f>$F34-I$2*$A34</f>
        <v>255.41788894400003</v>
      </c>
      <c r="J34" s="6">
        <v>110</v>
      </c>
    </row>
    <row r="35" spans="1:10">
      <c r="A35">
        <v>2</v>
      </c>
      <c r="B35">
        <v>2021</v>
      </c>
      <c r="C35" s="6">
        <f t="shared" si="1"/>
        <v>285.41788894400003</v>
      </c>
      <c r="D35" s="6">
        <f t="shared" si="2"/>
        <v>118.94683577788801</v>
      </c>
      <c r="E35" s="6">
        <f t="shared" si="3"/>
        <v>110</v>
      </c>
      <c r="F35" s="6">
        <f t="shared" si="0"/>
        <v>294.36472472188802</v>
      </c>
      <c r="G35" s="6">
        <f t="shared" ref="G35:I44" si="4">$F35-G$2*$A35</f>
        <v>274.36472472188802</v>
      </c>
      <c r="H35" s="6">
        <f t="shared" si="4"/>
        <v>254.36472472188802</v>
      </c>
      <c r="I35" s="6">
        <f t="shared" si="4"/>
        <v>234.36472472188802</v>
      </c>
      <c r="J35" s="6">
        <v>110</v>
      </c>
    </row>
    <row r="36" spans="1:10">
      <c r="A36">
        <v>3</v>
      </c>
      <c r="B36">
        <v>2022</v>
      </c>
      <c r="C36" s="6">
        <f t="shared" si="1"/>
        <v>294.36472472188802</v>
      </c>
      <c r="D36" s="6">
        <f t="shared" si="2"/>
        <v>119.18472944944379</v>
      </c>
      <c r="E36" s="6">
        <f t="shared" si="3"/>
        <v>110</v>
      </c>
      <c r="F36" s="6">
        <f t="shared" si="0"/>
        <v>303.54945417133183</v>
      </c>
      <c r="G36" s="6">
        <f t="shared" si="4"/>
        <v>273.54945417133183</v>
      </c>
      <c r="H36" s="6">
        <f t="shared" si="4"/>
        <v>243.54945417133183</v>
      </c>
      <c r="I36" s="6">
        <f t="shared" si="4"/>
        <v>213.54945417133183</v>
      </c>
      <c r="J36" s="6">
        <v>110</v>
      </c>
    </row>
    <row r="37" spans="1:10">
      <c r="A37">
        <v>4</v>
      </c>
      <c r="B37">
        <v>2023</v>
      </c>
      <c r="C37" s="6">
        <f t="shared" si="1"/>
        <v>303.54945417133183</v>
      </c>
      <c r="D37" s="6">
        <f t="shared" si="2"/>
        <v>119.42309890834268</v>
      </c>
      <c r="E37" s="6">
        <f t="shared" si="3"/>
        <v>110</v>
      </c>
      <c r="F37" s="6">
        <f t="shared" si="0"/>
        <v>312.97255307967453</v>
      </c>
      <c r="G37" s="6">
        <f t="shared" si="4"/>
        <v>272.97255307967453</v>
      </c>
      <c r="H37" s="6">
        <f t="shared" si="4"/>
        <v>232.97255307967453</v>
      </c>
      <c r="I37" s="6">
        <f t="shared" si="4"/>
        <v>192.97255307967453</v>
      </c>
      <c r="J37" s="6">
        <v>110</v>
      </c>
    </row>
    <row r="38" spans="1:10">
      <c r="A38">
        <v>5</v>
      </c>
      <c r="B38">
        <v>2024</v>
      </c>
      <c r="C38" s="6">
        <f t="shared" si="1"/>
        <v>312.97255307967453</v>
      </c>
      <c r="D38" s="6">
        <f t="shared" si="2"/>
        <v>119.66194510615937</v>
      </c>
      <c r="E38" s="6">
        <f t="shared" si="3"/>
        <v>110</v>
      </c>
      <c r="F38" s="6">
        <f t="shared" si="0"/>
        <v>322.63449818583388</v>
      </c>
      <c r="G38" s="6">
        <f t="shared" si="4"/>
        <v>272.63449818583388</v>
      </c>
      <c r="H38" s="6">
        <f t="shared" si="4"/>
        <v>222.63449818583388</v>
      </c>
      <c r="I38" s="6">
        <f t="shared" si="4"/>
        <v>172.63449818583388</v>
      </c>
      <c r="J38" s="6">
        <v>110</v>
      </c>
    </row>
    <row r="39" spans="1:10">
      <c r="A39">
        <v>6</v>
      </c>
      <c r="B39">
        <v>2025</v>
      </c>
      <c r="C39" s="6">
        <f t="shared" si="1"/>
        <v>322.63449818583388</v>
      </c>
      <c r="D39" s="6">
        <f t="shared" si="2"/>
        <v>119.90126899637168</v>
      </c>
      <c r="E39" s="6">
        <f t="shared" si="3"/>
        <v>110</v>
      </c>
      <c r="F39" s="6">
        <f t="shared" si="0"/>
        <v>332.53576718220557</v>
      </c>
      <c r="G39" s="6">
        <f t="shared" si="4"/>
        <v>272.53576718220557</v>
      </c>
      <c r="H39" s="6">
        <f t="shared" si="4"/>
        <v>212.53576718220557</v>
      </c>
      <c r="I39" s="6">
        <f t="shared" si="4"/>
        <v>152.53576718220557</v>
      </c>
      <c r="J39" s="6">
        <v>110</v>
      </c>
    </row>
    <row r="40" spans="1:10">
      <c r="A40">
        <v>7</v>
      </c>
      <c r="B40">
        <v>2026</v>
      </c>
      <c r="C40" s="6">
        <f t="shared" si="1"/>
        <v>332.53576718220557</v>
      </c>
      <c r="D40" s="6">
        <f t="shared" si="2"/>
        <v>120.14107153436443</v>
      </c>
      <c r="E40" s="6">
        <f t="shared" si="3"/>
        <v>110</v>
      </c>
      <c r="F40" s="6">
        <f t="shared" si="0"/>
        <v>342.67683871656999</v>
      </c>
      <c r="G40" s="6">
        <f t="shared" si="4"/>
        <v>272.67683871656999</v>
      </c>
      <c r="H40" s="6">
        <f t="shared" si="4"/>
        <v>202.67683871656999</v>
      </c>
      <c r="I40" s="6">
        <f t="shared" si="4"/>
        <v>132.67683871656999</v>
      </c>
      <c r="J40" s="6">
        <v>110</v>
      </c>
    </row>
    <row r="41" spans="1:10">
      <c r="A41">
        <v>8</v>
      </c>
      <c r="B41">
        <v>2027</v>
      </c>
      <c r="C41" s="6">
        <f t="shared" si="1"/>
        <v>342.67683871656999</v>
      </c>
      <c r="D41" s="6">
        <f t="shared" si="2"/>
        <v>120.38135367743315</v>
      </c>
      <c r="E41" s="6">
        <f t="shared" si="3"/>
        <v>110</v>
      </c>
      <c r="F41" s="6">
        <f t="shared" si="0"/>
        <v>353.05819239400313</v>
      </c>
      <c r="G41" s="6">
        <f t="shared" si="4"/>
        <v>273.05819239400313</v>
      </c>
      <c r="H41" s="6">
        <f t="shared" si="4"/>
        <v>193.05819239400313</v>
      </c>
      <c r="I41" s="6">
        <f t="shared" si="4"/>
        <v>113.05819239400313</v>
      </c>
      <c r="J41" s="6">
        <v>110</v>
      </c>
    </row>
    <row r="42" spans="1:10">
      <c r="A42">
        <v>9</v>
      </c>
      <c r="B42">
        <v>2028</v>
      </c>
      <c r="C42" s="6">
        <f t="shared" si="1"/>
        <v>353.05819239400313</v>
      </c>
      <c r="D42" s="6">
        <f t="shared" si="2"/>
        <v>120.62211638478801</v>
      </c>
      <c r="E42" s="6">
        <f t="shared" si="3"/>
        <v>110</v>
      </c>
      <c r="F42" s="6">
        <f t="shared" si="0"/>
        <v>363.68030877879113</v>
      </c>
      <c r="G42" s="6">
        <f t="shared" si="4"/>
        <v>273.68030877879113</v>
      </c>
      <c r="H42" s="6">
        <f t="shared" si="4"/>
        <v>183.68030877879113</v>
      </c>
      <c r="I42" s="6">
        <f t="shared" si="4"/>
        <v>93.680308778791129</v>
      </c>
      <c r="J42" s="6">
        <v>110</v>
      </c>
    </row>
    <row r="43" spans="1:10">
      <c r="A43">
        <v>10</v>
      </c>
      <c r="B43">
        <v>2029</v>
      </c>
      <c r="C43" s="6">
        <f t="shared" si="1"/>
        <v>363.68030877879113</v>
      </c>
      <c r="D43" s="6">
        <f t="shared" si="2"/>
        <v>120.86336061755759</v>
      </c>
      <c r="E43" s="6">
        <f t="shared" si="3"/>
        <v>110</v>
      </c>
      <c r="F43" s="6">
        <f t="shared" si="0"/>
        <v>374.54366939634872</v>
      </c>
      <c r="G43" s="6">
        <f t="shared" si="4"/>
        <v>274.54366939634872</v>
      </c>
      <c r="H43" s="6">
        <f t="shared" si="4"/>
        <v>174.54366939634872</v>
      </c>
      <c r="I43" s="6">
        <f t="shared" si="4"/>
        <v>74.543669396348719</v>
      </c>
      <c r="J43" s="6">
        <v>110</v>
      </c>
    </row>
    <row r="44" spans="1:10">
      <c r="A44">
        <v>11</v>
      </c>
      <c r="B44">
        <v>2030</v>
      </c>
      <c r="C44" s="6">
        <f t="shared" si="1"/>
        <v>374.54366939634872</v>
      </c>
      <c r="D44" s="6">
        <f t="shared" si="2"/>
        <v>121.1050873387927</v>
      </c>
      <c r="E44" s="6">
        <f t="shared" si="3"/>
        <v>110</v>
      </c>
      <c r="F44" s="6">
        <f t="shared" si="0"/>
        <v>385.64875673514143</v>
      </c>
      <c r="G44" s="6">
        <f t="shared" si="4"/>
        <v>275.64875673514143</v>
      </c>
      <c r="H44" s="6">
        <f t="shared" si="4"/>
        <v>165.64875673514143</v>
      </c>
      <c r="I44" s="6">
        <f t="shared" si="4"/>
        <v>55.648756735141433</v>
      </c>
      <c r="J44" s="6">
        <v>110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24"/>
  <sheetViews>
    <sheetView workbookViewId="0">
      <selection activeCell="U18" sqref="U18"/>
    </sheetView>
  </sheetViews>
  <sheetFormatPr baseColWidth="10" defaultColWidth="10.83203125" defaultRowHeight="16"/>
  <sheetData>
    <row r="1" spans="1:9">
      <c r="A1" t="s">
        <v>65</v>
      </c>
    </row>
    <row r="3" spans="1:9">
      <c r="B3" t="s">
        <v>73</v>
      </c>
      <c r="C3" t="s">
        <v>76</v>
      </c>
      <c r="D3" t="s">
        <v>74</v>
      </c>
      <c r="E3" t="s">
        <v>71</v>
      </c>
      <c r="F3" t="s">
        <v>72</v>
      </c>
      <c r="G3" t="s">
        <v>75</v>
      </c>
      <c r="H3" t="s">
        <v>77</v>
      </c>
      <c r="I3" t="s">
        <v>78</v>
      </c>
    </row>
    <row r="4" spans="1:9">
      <c r="A4" t="s">
        <v>66</v>
      </c>
      <c r="B4" s="8">
        <v>903.9</v>
      </c>
      <c r="C4" s="8">
        <v>971.9</v>
      </c>
      <c r="D4" s="8">
        <v>1084.4000000000001</v>
      </c>
      <c r="E4" s="8">
        <v>1260.5</v>
      </c>
      <c r="F4" s="8">
        <v>1261.8</v>
      </c>
      <c r="G4" s="8">
        <v>1177.0999999999999</v>
      </c>
      <c r="H4" s="8">
        <v>1407</v>
      </c>
      <c r="I4" s="8">
        <v>1162.5999999999999</v>
      </c>
    </row>
    <row r="5" spans="1:9">
      <c r="A5" t="s">
        <v>67</v>
      </c>
      <c r="B5" s="8">
        <v>931</v>
      </c>
      <c r="C5" s="8">
        <v>1063.4000000000001</v>
      </c>
      <c r="D5" s="8">
        <v>1132.2</v>
      </c>
      <c r="E5" s="8">
        <v>1308.7</v>
      </c>
      <c r="F5" s="8">
        <v>1292.3</v>
      </c>
      <c r="G5" s="8">
        <v>1233.8</v>
      </c>
      <c r="H5" s="8">
        <v>1555.1</v>
      </c>
      <c r="I5" s="8">
        <v>1204.7</v>
      </c>
    </row>
    <row r="6" spans="1:9">
      <c r="A6" t="s">
        <v>68</v>
      </c>
      <c r="B6" s="8">
        <v>1018.4</v>
      </c>
      <c r="C6" s="8">
        <v>1216.5999999999999</v>
      </c>
      <c r="D6" s="8">
        <v>1151.8</v>
      </c>
      <c r="E6" s="8">
        <v>1359.2</v>
      </c>
      <c r="F6" s="8">
        <v>1317</v>
      </c>
      <c r="G6" s="8">
        <v>1285.5</v>
      </c>
      <c r="H6" s="8">
        <v>1700.8</v>
      </c>
      <c r="I6" s="8">
        <v>1255.5999999999999</v>
      </c>
    </row>
    <row r="7" spans="1:9">
      <c r="A7" t="s">
        <v>69</v>
      </c>
      <c r="B7" s="8">
        <v>1112.4000000000001</v>
      </c>
      <c r="C7" s="8">
        <v>1276.3</v>
      </c>
      <c r="D7" s="8">
        <v>1281.5999999999999</v>
      </c>
      <c r="E7" s="8">
        <v>1378.7</v>
      </c>
      <c r="F7" s="8">
        <v>1346.4</v>
      </c>
      <c r="G7" s="8">
        <v>1302.3</v>
      </c>
      <c r="H7" s="8">
        <v>1770.7</v>
      </c>
      <c r="I7" s="8">
        <v>1304.7</v>
      </c>
    </row>
    <row r="8" spans="1:9">
      <c r="A8" t="s">
        <v>70</v>
      </c>
      <c r="B8" s="8">
        <v>1216.5999999999999</v>
      </c>
      <c r="C8" s="8">
        <v>1264.7</v>
      </c>
      <c r="D8" s="8">
        <v>1357.4</v>
      </c>
      <c r="E8" s="8">
        <v>1384.9</v>
      </c>
      <c r="F8" s="8">
        <v>1395.2</v>
      </c>
      <c r="G8" s="8">
        <v>1461.4</v>
      </c>
      <c r="H8" s="8">
        <v>1776.5</v>
      </c>
      <c r="I8" s="8">
        <v>1360.2</v>
      </c>
    </row>
    <row r="12" spans="1:9">
      <c r="B12" t="s">
        <v>73</v>
      </c>
      <c r="C12" t="s">
        <v>76</v>
      </c>
      <c r="D12" t="s">
        <v>74</v>
      </c>
      <c r="E12" t="s">
        <v>71</v>
      </c>
      <c r="F12" t="s">
        <v>72</v>
      </c>
      <c r="G12" t="s">
        <v>75</v>
      </c>
      <c r="H12" t="s">
        <v>77</v>
      </c>
      <c r="I12" t="s">
        <v>78</v>
      </c>
    </row>
    <row r="13" spans="1:9">
      <c r="A13" t="s">
        <v>66</v>
      </c>
      <c r="B13" s="8">
        <v>903.9</v>
      </c>
      <c r="C13" s="8">
        <v>971.9</v>
      </c>
      <c r="D13" s="8">
        <v>1084.4000000000001</v>
      </c>
      <c r="E13" s="8">
        <v>1260.5</v>
      </c>
      <c r="F13" s="8">
        <v>1261.8</v>
      </c>
      <c r="G13" s="8">
        <v>1177.0999999999999</v>
      </c>
      <c r="H13" s="8">
        <v>1407</v>
      </c>
      <c r="I13" s="8">
        <v>1162.5999999999999</v>
      </c>
    </row>
    <row r="14" spans="1:9">
      <c r="A14" t="s">
        <v>67</v>
      </c>
      <c r="B14" s="8">
        <v>931</v>
      </c>
      <c r="C14" s="8">
        <v>1063.4000000000001</v>
      </c>
      <c r="D14" s="8">
        <v>1132.2</v>
      </c>
      <c r="E14" s="8">
        <v>1308.7</v>
      </c>
      <c r="F14" s="8">
        <v>1292.3</v>
      </c>
      <c r="G14" s="8">
        <v>1233.8</v>
      </c>
      <c r="H14" s="8">
        <v>1555.1</v>
      </c>
      <c r="I14" s="8">
        <v>1204.7</v>
      </c>
    </row>
    <row r="15" spans="1:9">
      <c r="A15" t="s">
        <v>68</v>
      </c>
      <c r="B15" s="8">
        <v>1018.4</v>
      </c>
      <c r="C15" s="8">
        <v>1216.5999999999999</v>
      </c>
      <c r="D15" s="8">
        <v>1151.8</v>
      </c>
      <c r="E15" s="8">
        <v>1359.2</v>
      </c>
      <c r="F15" s="8">
        <v>1317</v>
      </c>
      <c r="G15" s="8">
        <v>1285.5</v>
      </c>
      <c r="H15" s="8">
        <v>1700.8</v>
      </c>
      <c r="I15" s="8">
        <v>1255.5999999999999</v>
      </c>
    </row>
    <row r="16" spans="1:9">
      <c r="A16" t="s">
        <v>69</v>
      </c>
      <c r="B16" s="8">
        <v>1112.4000000000001</v>
      </c>
      <c r="C16" s="8">
        <v>1276.3</v>
      </c>
      <c r="D16" s="8">
        <v>1281.5999999999999</v>
      </c>
      <c r="E16" s="8">
        <v>1378.7</v>
      </c>
      <c r="F16" s="8">
        <v>1346.4</v>
      </c>
      <c r="G16" s="8">
        <v>1302.3</v>
      </c>
      <c r="H16" s="8">
        <v>1770.7</v>
      </c>
      <c r="I16" s="8">
        <v>1304.7</v>
      </c>
    </row>
    <row r="17" spans="1:9">
      <c r="A17" t="s">
        <v>70</v>
      </c>
      <c r="B17" s="8">
        <v>1216.5999999999999</v>
      </c>
      <c r="C17" s="8">
        <v>1264.7</v>
      </c>
      <c r="D17" s="8">
        <v>1357.4</v>
      </c>
      <c r="E17" s="8">
        <v>1384.9</v>
      </c>
      <c r="F17" s="8">
        <v>1395.2</v>
      </c>
      <c r="G17" s="8">
        <v>1461.4</v>
      </c>
      <c r="H17" s="8">
        <v>1776.5</v>
      </c>
      <c r="I17" s="8">
        <v>1360.2</v>
      </c>
    </row>
    <row r="20" spans="1:9">
      <c r="D20" s="8"/>
    </row>
    <row r="21" spans="1:9">
      <c r="D21" s="8"/>
    </row>
    <row r="22" spans="1:9">
      <c r="D22" s="8"/>
    </row>
    <row r="23" spans="1:9">
      <c r="D23" s="8"/>
    </row>
    <row r="24" spans="1:9">
      <c r="D24" s="8"/>
    </row>
  </sheetData>
  <phoneticPr fontId="6" type="noConversion"/>
  <pageMargins left="0.75" right="0.75" top="1" bottom="1" header="0.5" footer="0.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2C2C8-BC24-FE4A-A0E6-2227D1822465}">
  <dimension ref="B2:D22"/>
  <sheetViews>
    <sheetView showGridLines="0" topLeftCell="A34" zoomScale="160" zoomScaleNormal="160" workbookViewId="0">
      <selection activeCell="B2" sqref="B2"/>
    </sheetView>
  </sheetViews>
  <sheetFormatPr baseColWidth="10" defaultRowHeight="16"/>
  <cols>
    <col min="2" max="2" width="14.5" customWidth="1"/>
  </cols>
  <sheetData>
    <row r="2" spans="2:4" ht="28">
      <c r="B2" s="73" t="s">
        <v>167</v>
      </c>
      <c r="C2" s="74" t="s">
        <v>168</v>
      </c>
      <c r="D2" s="75" t="s">
        <v>169</v>
      </c>
    </row>
    <row r="3" spans="2:4">
      <c r="B3" s="76" t="s">
        <v>153</v>
      </c>
      <c r="C3" s="77">
        <f>D3/D$13</f>
        <v>0.46832889683058698</v>
      </c>
      <c r="D3" s="57">
        <v>152538</v>
      </c>
    </row>
    <row r="4" spans="2:4">
      <c r="B4" s="76" t="s">
        <v>154</v>
      </c>
      <c r="C4" s="77">
        <f t="shared" ref="C4:C12" si="0">D4/D$13</f>
        <v>0.22007816841517069</v>
      </c>
      <c r="D4" s="57">
        <v>71681</v>
      </c>
    </row>
    <row r="5" spans="2:4">
      <c r="B5" s="76" t="s">
        <v>158</v>
      </c>
      <c r="C5" s="77">
        <f t="shared" si="0"/>
        <v>8.634754549334217E-2</v>
      </c>
      <c r="D5" s="57">
        <v>28124</v>
      </c>
    </row>
    <row r="6" spans="2:4">
      <c r="B6" s="76" t="s">
        <v>166</v>
      </c>
      <c r="C6" s="77">
        <f t="shared" si="0"/>
        <v>4.819976236310549E-2</v>
      </c>
      <c r="D6" s="57">
        <v>15699</v>
      </c>
    </row>
    <row r="7" spans="2:4">
      <c r="B7" s="76" t="s">
        <v>157</v>
      </c>
      <c r="C7" s="77">
        <f t="shared" si="0"/>
        <v>4.2931223461577427E-2</v>
      </c>
      <c r="D7" s="57">
        <v>13983</v>
      </c>
    </row>
    <row r="8" spans="2:4">
      <c r="B8" s="76" t="s">
        <v>160</v>
      </c>
      <c r="C8" s="77">
        <f t="shared" si="0"/>
        <v>3.4914816077026282E-2</v>
      </c>
      <c r="D8" s="57">
        <v>11372</v>
      </c>
    </row>
    <row r="9" spans="2:4">
      <c r="B9" s="76" t="s">
        <v>155</v>
      </c>
      <c r="C9" s="77">
        <f t="shared" si="0"/>
        <v>3.034629283374321E-2</v>
      </c>
      <c r="D9" s="57">
        <v>9884</v>
      </c>
    </row>
    <row r="10" spans="2:4">
      <c r="B10" s="76" t="s">
        <v>164</v>
      </c>
      <c r="C10" s="77">
        <f t="shared" si="0"/>
        <v>2.824624585900825E-2</v>
      </c>
      <c r="D10" s="57">
        <v>9200</v>
      </c>
    </row>
    <row r="11" spans="2:4">
      <c r="B11" s="76" t="s">
        <v>163</v>
      </c>
      <c r="C11" s="77">
        <f t="shared" si="0"/>
        <v>2.2483397654947546E-2</v>
      </c>
      <c r="D11" s="57">
        <v>7323</v>
      </c>
    </row>
    <row r="12" spans="2:4">
      <c r="B12" s="76" t="s">
        <v>152</v>
      </c>
      <c r="C12" s="77">
        <f t="shared" si="0"/>
        <v>1.8123651011491923E-2</v>
      </c>
      <c r="D12" s="57">
        <v>5903</v>
      </c>
    </row>
    <row r="13" spans="2:4" ht="20" customHeight="1">
      <c r="B13" s="62" t="s">
        <v>170</v>
      </c>
      <c r="C13" s="78">
        <f>SUM(C3:C12)</f>
        <v>1</v>
      </c>
      <c r="D13" s="79">
        <f>SUM(D3:D12)</f>
        <v>325707</v>
      </c>
    </row>
    <row r="16" spans="2:4">
      <c r="B16" s="71" t="s">
        <v>156</v>
      </c>
      <c r="C16" s="6">
        <v>734</v>
      </c>
    </row>
    <row r="17" spans="2:3">
      <c r="B17" s="71" t="s">
        <v>159</v>
      </c>
      <c r="C17" s="6">
        <v>799</v>
      </c>
    </row>
    <row r="18" spans="2:3">
      <c r="B18" s="71" t="s">
        <v>161</v>
      </c>
      <c r="C18" s="6">
        <v>19</v>
      </c>
    </row>
    <row r="19" spans="2:3">
      <c r="B19" s="71" t="s">
        <v>162</v>
      </c>
      <c r="C19" s="6">
        <v>3659</v>
      </c>
    </row>
    <row r="20" spans="2:3">
      <c r="B20" s="71" t="s">
        <v>165</v>
      </c>
      <c r="C20" s="6">
        <v>309</v>
      </c>
    </row>
    <row r="22" spans="2:3">
      <c r="B22" s="71" t="s">
        <v>186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2515E-433F-4946-BF9F-DC2ADA16E970}">
  <dimension ref="A1:J30"/>
  <sheetViews>
    <sheetView topLeftCell="A5" zoomScale="130" zoomScaleNormal="130" workbookViewId="0">
      <selection activeCell="B5" sqref="B5:E28"/>
    </sheetView>
  </sheetViews>
  <sheetFormatPr baseColWidth="10" defaultRowHeight="16"/>
  <cols>
    <col min="1" max="1" width="7.33203125" customWidth="1"/>
  </cols>
  <sheetData>
    <row r="1" spans="1:10">
      <c r="C1" s="81"/>
      <c r="F1" s="81"/>
      <c r="I1" s="81"/>
      <c r="J1" s="81"/>
    </row>
    <row r="5" spans="1:10" ht="34">
      <c r="B5" s="72" t="s">
        <v>171</v>
      </c>
      <c r="C5" s="72" t="s">
        <v>172</v>
      </c>
      <c r="D5" s="72" t="s">
        <v>173</v>
      </c>
      <c r="E5" s="72" t="s">
        <v>174</v>
      </c>
    </row>
    <row r="6" spans="1:10">
      <c r="A6">
        <v>1</v>
      </c>
      <c r="B6" s="80">
        <v>5.4</v>
      </c>
      <c r="C6" s="80">
        <v>7</v>
      </c>
      <c r="D6" s="80">
        <v>3.6</v>
      </c>
      <c r="E6" s="80">
        <v>5.3</v>
      </c>
    </row>
    <row r="7" spans="1:10">
      <c r="A7">
        <v>1</v>
      </c>
      <c r="B7" s="80">
        <v>6</v>
      </c>
      <c r="C7" s="80">
        <v>7.3</v>
      </c>
      <c r="D7" s="80">
        <v>6.2</v>
      </c>
      <c r="E7" s="80">
        <v>5.3</v>
      </c>
    </row>
    <row r="8" spans="1:10">
      <c r="A8">
        <v>1</v>
      </c>
      <c r="B8" s="80">
        <v>5.7</v>
      </c>
      <c r="C8" s="80">
        <v>6.2</v>
      </c>
      <c r="D8" s="80">
        <v>6.6</v>
      </c>
      <c r="E8" s="80">
        <v>6.7</v>
      </c>
    </row>
    <row r="9" spans="1:10">
      <c r="A9">
        <v>1</v>
      </c>
      <c r="B9" s="80">
        <v>7</v>
      </c>
      <c r="C9" s="80">
        <v>5.8</v>
      </c>
      <c r="D9" s="80">
        <v>6</v>
      </c>
      <c r="E9" s="80">
        <v>7.3</v>
      </c>
    </row>
    <row r="10" spans="1:10">
      <c r="A10">
        <v>1</v>
      </c>
      <c r="B10" s="80">
        <v>2.2000000000000002</v>
      </c>
      <c r="C10" s="80">
        <v>5.9</v>
      </c>
      <c r="D10" s="80">
        <v>7.2</v>
      </c>
      <c r="E10" s="80">
        <v>6.2</v>
      </c>
    </row>
    <row r="11" spans="1:10">
      <c r="A11">
        <v>1</v>
      </c>
      <c r="B11" s="80">
        <v>5.5</v>
      </c>
      <c r="C11" s="80">
        <v>6.8</v>
      </c>
      <c r="D11" s="80">
        <v>7</v>
      </c>
      <c r="E11" s="80">
        <v>6.4</v>
      </c>
    </row>
    <row r="12" spans="1:10">
      <c r="A12">
        <v>1</v>
      </c>
      <c r="B12" s="80">
        <v>7.5</v>
      </c>
      <c r="C12" s="80">
        <v>6</v>
      </c>
      <c r="D12" s="80">
        <v>6.2</v>
      </c>
      <c r="E12" s="80">
        <v>6.4</v>
      </c>
    </row>
    <row r="13" spans="1:10">
      <c r="A13">
        <v>1</v>
      </c>
      <c r="B13" s="80">
        <v>6.3</v>
      </c>
      <c r="C13" s="80">
        <v>4.9000000000000004</v>
      </c>
      <c r="D13" s="80">
        <v>7</v>
      </c>
      <c r="E13" s="80">
        <v>7.7</v>
      </c>
    </row>
    <row r="14" spans="1:10">
      <c r="A14">
        <v>1</v>
      </c>
      <c r="B14" s="80">
        <v>2.2000000000000002</v>
      </c>
      <c r="C14" s="80">
        <v>6.2</v>
      </c>
      <c r="D14" s="80">
        <v>8.3000000000000007</v>
      </c>
      <c r="E14" s="80">
        <v>7</v>
      </c>
    </row>
    <row r="15" spans="1:10">
      <c r="A15">
        <v>1</v>
      </c>
      <c r="B15" s="80">
        <v>7.2</v>
      </c>
      <c r="C15" s="80">
        <v>5.8</v>
      </c>
      <c r="D15" s="80">
        <v>6</v>
      </c>
      <c r="E15" s="80">
        <v>7.5</v>
      </c>
    </row>
    <row r="16" spans="1:10">
      <c r="A16">
        <v>1</v>
      </c>
      <c r="B16" s="80">
        <v>2.6</v>
      </c>
      <c r="C16" s="80">
        <v>5.2</v>
      </c>
      <c r="D16" s="80">
        <v>7</v>
      </c>
      <c r="E16" s="80">
        <v>7.2</v>
      </c>
    </row>
    <row r="17" spans="1:5">
      <c r="A17">
        <v>1</v>
      </c>
      <c r="B17" s="80">
        <v>2.7</v>
      </c>
      <c r="C17" s="80">
        <v>3.6</v>
      </c>
      <c r="D17" s="80">
        <v>4.8</v>
      </c>
      <c r="E17" s="80">
        <v>8.1</v>
      </c>
    </row>
    <row r="18" spans="1:5">
      <c r="A18">
        <v>1</v>
      </c>
      <c r="B18" s="80">
        <v>4.9000000000000004</v>
      </c>
      <c r="C18" s="80">
        <v>3.8</v>
      </c>
      <c r="D18" s="80">
        <v>4.7</v>
      </c>
      <c r="E18" s="80">
        <v>7.5</v>
      </c>
    </row>
    <row r="19" spans="1:5">
      <c r="A19">
        <v>1</v>
      </c>
      <c r="B19" s="80">
        <v>6.6</v>
      </c>
      <c r="C19" s="80">
        <v>2.8</v>
      </c>
      <c r="D19" s="80">
        <v>5.3</v>
      </c>
      <c r="E19" s="80">
        <v>5.3</v>
      </c>
    </row>
    <row r="20" spans="1:5">
      <c r="A20">
        <v>1</v>
      </c>
      <c r="B20" s="80">
        <v>5.3</v>
      </c>
      <c r="C20" s="80">
        <v>4</v>
      </c>
      <c r="D20" s="80">
        <v>4</v>
      </c>
      <c r="E20" s="80">
        <v>5.4</v>
      </c>
    </row>
    <row r="21" spans="1:5">
      <c r="A21">
        <v>1</v>
      </c>
      <c r="B21" s="80">
        <v>6.4</v>
      </c>
      <c r="C21" s="80">
        <v>7.2</v>
      </c>
      <c r="D21" s="80">
        <v>7.2</v>
      </c>
      <c r="E21" s="80">
        <v>8.5</v>
      </c>
    </row>
    <row r="22" spans="1:5">
      <c r="A22">
        <v>1</v>
      </c>
      <c r="B22" s="80">
        <v>6.8</v>
      </c>
      <c r="C22" s="80">
        <v>6</v>
      </c>
      <c r="D22" s="80">
        <v>8</v>
      </c>
      <c r="E22" s="80">
        <v>7.3</v>
      </c>
    </row>
    <row r="23" spans="1:5">
      <c r="A23">
        <v>1</v>
      </c>
      <c r="B23" s="80">
        <v>4.4000000000000004</v>
      </c>
      <c r="C23" s="80">
        <v>6.4</v>
      </c>
      <c r="D23" s="80">
        <v>8.3000000000000007</v>
      </c>
      <c r="E23" s="80">
        <v>6.7</v>
      </c>
    </row>
    <row r="24" spans="1:5">
      <c r="A24">
        <v>1</v>
      </c>
      <c r="B24" s="80">
        <v>6.4</v>
      </c>
      <c r="C24" s="80">
        <v>5.2</v>
      </c>
      <c r="D24" s="80">
        <v>6</v>
      </c>
      <c r="E24" s="80">
        <v>7.3</v>
      </c>
    </row>
    <row r="25" spans="1:5">
      <c r="A25">
        <v>1</v>
      </c>
      <c r="B25" s="80">
        <v>5.9</v>
      </c>
      <c r="C25" s="80">
        <v>8</v>
      </c>
      <c r="D25" s="80">
        <v>6.4</v>
      </c>
      <c r="E25" s="80">
        <v>5.7</v>
      </c>
    </row>
    <row r="26" spans="1:5">
      <c r="A26">
        <v>1</v>
      </c>
      <c r="B26" s="80">
        <v>6.6</v>
      </c>
      <c r="C26" s="80">
        <v>7</v>
      </c>
      <c r="D26" s="80">
        <v>7.2</v>
      </c>
      <c r="E26" s="80">
        <v>8.5</v>
      </c>
    </row>
    <row r="27" spans="1:5">
      <c r="A27">
        <v>1</v>
      </c>
      <c r="B27" s="80">
        <v>4.7</v>
      </c>
      <c r="C27" s="80"/>
      <c r="D27" s="80">
        <v>6.4</v>
      </c>
      <c r="E27" s="80">
        <v>6.3</v>
      </c>
    </row>
    <row r="28" spans="1:5">
      <c r="A28">
        <v>1</v>
      </c>
      <c r="B28" s="80">
        <v>5.2</v>
      </c>
      <c r="C28" s="80"/>
      <c r="D28" s="80">
        <v>5.7</v>
      </c>
      <c r="E28" s="80">
        <v>4.0999999999999996</v>
      </c>
    </row>
    <row r="30" spans="1:5">
      <c r="A30" t="s">
        <v>175</v>
      </c>
      <c r="B30" s="31">
        <v>5.3695652173913047</v>
      </c>
      <c r="C30" s="31">
        <v>5.7666666666666666</v>
      </c>
      <c r="D30" s="31">
        <v>6.3086956521739124</v>
      </c>
      <c r="E30" s="31">
        <v>6.6826086956521751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D2:O61"/>
  <sheetViews>
    <sheetView topLeftCell="A17" zoomScale="210" zoomScaleNormal="210" zoomScalePageLayoutView="170" workbookViewId="0">
      <selection activeCell="D17" sqref="D17:L23"/>
    </sheetView>
  </sheetViews>
  <sheetFormatPr baseColWidth="10" defaultColWidth="8.83203125" defaultRowHeight="16"/>
  <cols>
    <col min="4" max="4" width="12.1640625" customWidth="1"/>
    <col min="13" max="13" width="5.83203125" customWidth="1"/>
  </cols>
  <sheetData>
    <row r="2" spans="4:12">
      <c r="D2" t="s">
        <v>143</v>
      </c>
    </row>
    <row r="4" spans="4:12">
      <c r="E4" t="s">
        <v>38</v>
      </c>
      <c r="F4" t="s">
        <v>144</v>
      </c>
      <c r="G4" t="s">
        <v>145</v>
      </c>
      <c r="H4" t="s">
        <v>146</v>
      </c>
      <c r="I4" t="s">
        <v>147</v>
      </c>
      <c r="J4" t="s">
        <v>148</v>
      </c>
      <c r="K4" t="s">
        <v>149</v>
      </c>
      <c r="L4" t="s">
        <v>150</v>
      </c>
    </row>
    <row r="5" spans="4:12">
      <c r="E5">
        <v>77.090999999999994</v>
      </c>
      <c r="F5">
        <v>77.090999999999994</v>
      </c>
      <c r="G5">
        <v>77.090999999999994</v>
      </c>
      <c r="H5">
        <v>77.090999999999994</v>
      </c>
      <c r="I5">
        <v>77.090999999999994</v>
      </c>
      <c r="J5">
        <v>77.090999999999994</v>
      </c>
      <c r="K5">
        <v>77.090999999999994</v>
      </c>
      <c r="L5">
        <v>77.090999999999994</v>
      </c>
    </row>
    <row r="6" spans="4:12"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</row>
    <row r="7" spans="4:12">
      <c r="E7">
        <v>13.432</v>
      </c>
      <c r="F7">
        <v>13.432</v>
      </c>
      <c r="G7">
        <v>13.432</v>
      </c>
      <c r="H7">
        <v>13.432</v>
      </c>
      <c r="I7">
        <v>13.432</v>
      </c>
      <c r="J7">
        <v>13.432</v>
      </c>
      <c r="K7">
        <v>13.432</v>
      </c>
      <c r="L7">
        <v>13.432</v>
      </c>
    </row>
    <row r="8" spans="4:12">
      <c r="E8">
        <v>9.1</v>
      </c>
      <c r="F8">
        <v>9.1</v>
      </c>
      <c r="G8">
        <v>9.1</v>
      </c>
      <c r="H8">
        <v>9.1</v>
      </c>
      <c r="I8">
        <v>9.1</v>
      </c>
      <c r="J8">
        <v>9.1</v>
      </c>
      <c r="K8">
        <v>9.1</v>
      </c>
      <c r="L8">
        <v>9.1</v>
      </c>
    </row>
    <row r="9" spans="4:12">
      <c r="E9">
        <v>18.635999999999999</v>
      </c>
      <c r="F9">
        <v>18.635999999999999</v>
      </c>
      <c r="G9">
        <v>18.635999999999999</v>
      </c>
      <c r="H9">
        <v>18.635999999999999</v>
      </c>
      <c r="I9">
        <v>18.635999999999999</v>
      </c>
      <c r="J9">
        <v>18.635999999999999</v>
      </c>
      <c r="K9">
        <v>18.635999999999999</v>
      </c>
      <c r="L9">
        <v>18.635999999999999</v>
      </c>
    </row>
    <row r="10" spans="4:12">
      <c r="E10">
        <v>6.9059999999999997</v>
      </c>
      <c r="F10">
        <v>6.9059999999999997</v>
      </c>
      <c r="G10">
        <v>6.9059999999999997</v>
      </c>
      <c r="H10">
        <v>6.9059999999999997</v>
      </c>
      <c r="I10">
        <v>6.9059999999999997</v>
      </c>
      <c r="J10">
        <v>6.9059999999999997</v>
      </c>
      <c r="K10">
        <v>6.9059999999999997</v>
      </c>
      <c r="L10">
        <v>6.9059999999999997</v>
      </c>
    </row>
    <row r="11" spans="4:12">
      <c r="E11">
        <v>12.022</v>
      </c>
      <c r="F11">
        <v>12.022</v>
      </c>
      <c r="G11">
        <v>12.022</v>
      </c>
      <c r="H11">
        <v>12.022</v>
      </c>
      <c r="I11">
        <v>12.022</v>
      </c>
      <c r="J11">
        <v>12.022</v>
      </c>
      <c r="K11">
        <v>12.022</v>
      </c>
      <c r="L11">
        <v>12.022</v>
      </c>
    </row>
    <row r="12" spans="4:12">
      <c r="E12">
        <v>8.2409999999999997</v>
      </c>
      <c r="F12">
        <v>8.2409999999999997</v>
      </c>
      <c r="G12">
        <v>8.2409999999999997</v>
      </c>
      <c r="H12">
        <v>8.2409999999999997</v>
      </c>
      <c r="I12">
        <v>8.2409999999999997</v>
      </c>
      <c r="J12">
        <v>8.2409999999999997</v>
      </c>
      <c r="K12">
        <v>8.2409999999999997</v>
      </c>
      <c r="L12">
        <v>8.2409999999999997</v>
      </c>
    </row>
    <row r="13" spans="4:12">
      <c r="E13">
        <v>226.483</v>
      </c>
      <c r="F13">
        <v>226.483</v>
      </c>
      <c r="G13">
        <v>226.483</v>
      </c>
      <c r="H13">
        <v>226.483</v>
      </c>
      <c r="I13">
        <v>226.483</v>
      </c>
      <c r="J13">
        <v>226.483</v>
      </c>
      <c r="K13">
        <v>226.483</v>
      </c>
      <c r="L13">
        <v>226.483</v>
      </c>
    </row>
    <row r="15" spans="4:12">
      <c r="E15" s="60" t="s">
        <v>38</v>
      </c>
      <c r="F15" s="60" t="s">
        <v>144</v>
      </c>
      <c r="G15" s="60" t="s">
        <v>145</v>
      </c>
      <c r="H15" s="60" t="s">
        <v>146</v>
      </c>
      <c r="I15" s="60" t="s">
        <v>147</v>
      </c>
      <c r="J15" s="60" t="s">
        <v>148</v>
      </c>
      <c r="K15" s="60" t="s">
        <v>149</v>
      </c>
      <c r="L15" s="60" t="s">
        <v>150</v>
      </c>
    </row>
    <row r="16" spans="4:12">
      <c r="E16" s="60" t="s">
        <v>151</v>
      </c>
      <c r="F16" s="60" t="s">
        <v>151</v>
      </c>
      <c r="G16" s="60" t="s">
        <v>151</v>
      </c>
      <c r="H16" s="60" t="s">
        <v>151</v>
      </c>
      <c r="I16" s="60" t="s">
        <v>151</v>
      </c>
      <c r="J16" s="60" t="s">
        <v>151</v>
      </c>
      <c r="K16" s="60" t="s">
        <v>151</v>
      </c>
      <c r="L16" s="60" t="s">
        <v>151</v>
      </c>
    </row>
    <row r="17" spans="4:12">
      <c r="D17" s="56" t="s">
        <v>150</v>
      </c>
      <c r="E17" s="61">
        <f>E13-100</f>
        <v>126.483</v>
      </c>
      <c r="F17" s="61">
        <f t="shared" ref="F17:L17" si="0">F13-100</f>
        <v>126.483</v>
      </c>
      <c r="G17" s="61">
        <f t="shared" si="0"/>
        <v>126.483</v>
      </c>
      <c r="H17" s="61">
        <f t="shared" si="0"/>
        <v>126.483</v>
      </c>
      <c r="I17" s="61">
        <f t="shared" si="0"/>
        <v>126.483</v>
      </c>
      <c r="J17" s="61">
        <f t="shared" si="0"/>
        <v>126.483</v>
      </c>
      <c r="K17" s="61">
        <f t="shared" si="0"/>
        <v>126.483</v>
      </c>
      <c r="L17" s="61">
        <f t="shared" si="0"/>
        <v>126.483</v>
      </c>
    </row>
    <row r="18" spans="4:12">
      <c r="D18" s="56" t="s">
        <v>149</v>
      </c>
      <c r="E18" s="61">
        <f>E12+40</f>
        <v>48.241</v>
      </c>
      <c r="F18" s="61">
        <f t="shared" ref="F18:L18" si="1">F12+40</f>
        <v>48.241</v>
      </c>
      <c r="G18" s="61">
        <f t="shared" si="1"/>
        <v>48.241</v>
      </c>
      <c r="H18" s="61">
        <f t="shared" si="1"/>
        <v>48.241</v>
      </c>
      <c r="I18" s="61">
        <f t="shared" si="1"/>
        <v>48.241</v>
      </c>
      <c r="J18" s="61">
        <f t="shared" si="1"/>
        <v>48.241</v>
      </c>
      <c r="K18" s="61">
        <f t="shared" si="1"/>
        <v>48.241</v>
      </c>
      <c r="L18" s="61">
        <f t="shared" si="1"/>
        <v>48.241</v>
      </c>
    </row>
    <row r="19" spans="4:12">
      <c r="D19" s="56" t="s">
        <v>148</v>
      </c>
      <c r="E19" s="61">
        <f>E11+30</f>
        <v>42.021999999999998</v>
      </c>
      <c r="F19" s="61">
        <f t="shared" ref="F19:L19" si="2">F11+30</f>
        <v>42.021999999999998</v>
      </c>
      <c r="G19" s="61">
        <f t="shared" si="2"/>
        <v>42.021999999999998</v>
      </c>
      <c r="H19" s="61">
        <f t="shared" si="2"/>
        <v>42.021999999999998</v>
      </c>
      <c r="I19" s="61">
        <f t="shared" si="2"/>
        <v>42.021999999999998</v>
      </c>
      <c r="J19" s="61">
        <f t="shared" si="2"/>
        <v>42.021999999999998</v>
      </c>
      <c r="K19" s="61">
        <f t="shared" si="2"/>
        <v>42.021999999999998</v>
      </c>
      <c r="L19" s="61">
        <f t="shared" si="2"/>
        <v>42.021999999999998</v>
      </c>
    </row>
    <row r="20" spans="4:12">
      <c r="D20" s="56" t="s">
        <v>147</v>
      </c>
      <c r="E20" s="61">
        <f>E10+30</f>
        <v>36.905999999999999</v>
      </c>
      <c r="F20" s="61">
        <f t="shared" ref="F20:L20" si="3">F10+30</f>
        <v>36.905999999999999</v>
      </c>
      <c r="G20" s="61">
        <f t="shared" si="3"/>
        <v>36.905999999999999</v>
      </c>
      <c r="H20" s="61">
        <f t="shared" si="3"/>
        <v>36.905999999999999</v>
      </c>
      <c r="I20" s="61">
        <f t="shared" si="3"/>
        <v>36.905999999999999</v>
      </c>
      <c r="J20" s="61">
        <f t="shared" si="3"/>
        <v>36.905999999999999</v>
      </c>
      <c r="K20" s="61">
        <f t="shared" si="3"/>
        <v>36.905999999999999</v>
      </c>
      <c r="L20" s="61">
        <f t="shared" si="3"/>
        <v>36.905999999999999</v>
      </c>
    </row>
    <row r="21" spans="4:12">
      <c r="D21" s="56" t="s">
        <v>146</v>
      </c>
      <c r="E21" s="61">
        <f>E9</f>
        <v>18.635999999999999</v>
      </c>
      <c r="F21" s="61">
        <f t="shared" ref="F21:G21" si="4">F9</f>
        <v>18.635999999999999</v>
      </c>
      <c r="G21" s="61">
        <f t="shared" si="4"/>
        <v>18.635999999999999</v>
      </c>
      <c r="H21" s="61">
        <f>H9</f>
        <v>18.635999999999999</v>
      </c>
      <c r="I21" s="61">
        <f>I9</f>
        <v>18.635999999999999</v>
      </c>
      <c r="J21" s="61">
        <f>J9</f>
        <v>18.635999999999999</v>
      </c>
      <c r="K21" s="61">
        <f>K9</f>
        <v>18.635999999999999</v>
      </c>
      <c r="L21" s="61">
        <f>L9</f>
        <v>18.635999999999999</v>
      </c>
    </row>
    <row r="22" spans="4:12">
      <c r="D22" s="56" t="s">
        <v>145</v>
      </c>
      <c r="E22" s="61">
        <f>E7+E8</f>
        <v>22.532</v>
      </c>
      <c r="F22" s="61">
        <f t="shared" ref="F22:H22" si="5">F7+F8</f>
        <v>22.532</v>
      </c>
      <c r="G22" s="61">
        <f t="shared" si="5"/>
        <v>22.532</v>
      </c>
      <c r="H22" s="61">
        <f t="shared" si="5"/>
        <v>22.532</v>
      </c>
      <c r="I22" s="61">
        <f>H7+H8</f>
        <v>22.532</v>
      </c>
      <c r="J22" s="61">
        <f>I7+I8</f>
        <v>22.532</v>
      </c>
      <c r="K22" s="61">
        <f>J7+J8</f>
        <v>22.532</v>
      </c>
      <c r="L22" s="61">
        <f>K7+K8</f>
        <v>22.532</v>
      </c>
    </row>
    <row r="23" spans="4:12">
      <c r="D23" s="56" t="s">
        <v>144</v>
      </c>
      <c r="E23" s="61">
        <f>E5</f>
        <v>77.090999999999994</v>
      </c>
      <c r="F23" s="61">
        <f t="shared" ref="F23:L23" si="6">F5</f>
        <v>77.090999999999994</v>
      </c>
      <c r="G23" s="61">
        <f t="shared" si="6"/>
        <v>77.090999999999994</v>
      </c>
      <c r="H23" s="61">
        <f t="shared" si="6"/>
        <v>77.090999999999994</v>
      </c>
      <c r="I23" s="61">
        <f t="shared" si="6"/>
        <v>77.090999999999994</v>
      </c>
      <c r="J23" s="61">
        <f t="shared" si="6"/>
        <v>77.090999999999994</v>
      </c>
      <c r="K23" s="61">
        <f t="shared" si="6"/>
        <v>77.090999999999994</v>
      </c>
      <c r="L23" s="61">
        <f t="shared" si="6"/>
        <v>77.090999999999994</v>
      </c>
    </row>
    <row r="24" spans="4:12" hidden="1">
      <c r="D24" t="s">
        <v>144</v>
      </c>
      <c r="E24">
        <f t="shared" ref="E24:L24" si="7">E5</f>
        <v>77.090999999999994</v>
      </c>
      <c r="F24">
        <f t="shared" si="7"/>
        <v>77.090999999999994</v>
      </c>
      <c r="G24">
        <f t="shared" si="7"/>
        <v>77.090999999999994</v>
      </c>
      <c r="H24">
        <f t="shared" si="7"/>
        <v>77.090999999999994</v>
      </c>
      <c r="I24">
        <f t="shared" si="7"/>
        <v>77.090999999999994</v>
      </c>
      <c r="J24">
        <f t="shared" si="7"/>
        <v>77.090999999999994</v>
      </c>
      <c r="K24">
        <f t="shared" si="7"/>
        <v>77.090999999999994</v>
      </c>
      <c r="L24">
        <f t="shared" si="7"/>
        <v>77.090999999999994</v>
      </c>
    </row>
    <row r="58" spans="13:15">
      <c r="N58" s="62"/>
      <c r="O58" s="62"/>
    </row>
    <row r="61" spans="13:15">
      <c r="M61" s="62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5E2D7-1930-1D46-BECA-915EB6F33669}">
  <dimension ref="D2:O61"/>
  <sheetViews>
    <sheetView topLeftCell="B20" zoomScale="210" zoomScaleNormal="210" zoomScalePageLayoutView="170" workbookViewId="0">
      <selection activeCell="D15" sqref="D15:L23"/>
    </sheetView>
  </sheetViews>
  <sheetFormatPr baseColWidth="10" defaultColWidth="8.83203125" defaultRowHeight="16"/>
  <cols>
    <col min="4" max="4" width="12.1640625" customWidth="1"/>
    <col min="13" max="13" width="5.83203125" customWidth="1"/>
  </cols>
  <sheetData>
    <row r="2" spans="4:12">
      <c r="D2" t="s">
        <v>143</v>
      </c>
    </row>
    <row r="4" spans="4:12">
      <c r="E4" t="s">
        <v>38</v>
      </c>
      <c r="F4" t="s">
        <v>144</v>
      </c>
      <c r="G4" t="s">
        <v>145</v>
      </c>
      <c r="H4" t="s">
        <v>146</v>
      </c>
      <c r="I4" t="s">
        <v>147</v>
      </c>
      <c r="J4" t="s">
        <v>148</v>
      </c>
      <c r="K4" t="s">
        <v>149</v>
      </c>
      <c r="L4" t="s">
        <v>150</v>
      </c>
    </row>
    <row r="5" spans="4:12">
      <c r="E5">
        <v>77.090999999999994</v>
      </c>
      <c r="F5">
        <v>77.090999999999994</v>
      </c>
      <c r="G5">
        <v>77.090999999999994</v>
      </c>
      <c r="H5">
        <v>77.090999999999994</v>
      </c>
      <c r="I5">
        <v>77.090999999999994</v>
      </c>
      <c r="J5">
        <v>77.090999999999994</v>
      </c>
      <c r="K5">
        <v>77.090999999999994</v>
      </c>
      <c r="L5">
        <v>77.090999999999994</v>
      </c>
    </row>
    <row r="6" spans="4:12"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</row>
    <row r="7" spans="4:12">
      <c r="E7">
        <v>13.432</v>
      </c>
      <c r="F7">
        <v>13.432</v>
      </c>
      <c r="G7">
        <v>13.432</v>
      </c>
      <c r="H7">
        <v>13.432</v>
      </c>
      <c r="I7">
        <v>13.432</v>
      </c>
      <c r="J7">
        <v>13.432</v>
      </c>
      <c r="K7">
        <v>13.432</v>
      </c>
      <c r="L7">
        <v>13.432</v>
      </c>
    </row>
    <row r="8" spans="4:12">
      <c r="E8">
        <v>9.1</v>
      </c>
      <c r="F8">
        <v>9.1</v>
      </c>
      <c r="G8">
        <v>9.1</v>
      </c>
      <c r="H8">
        <v>9.1</v>
      </c>
      <c r="I8">
        <v>9.1</v>
      </c>
      <c r="J8">
        <v>9.1</v>
      </c>
      <c r="K8">
        <v>9.1</v>
      </c>
      <c r="L8">
        <v>9.1</v>
      </c>
    </row>
    <row r="9" spans="4:12">
      <c r="E9">
        <v>18.635999999999999</v>
      </c>
      <c r="F9">
        <v>18.635999999999999</v>
      </c>
      <c r="G9">
        <v>18.635999999999999</v>
      </c>
      <c r="H9">
        <v>18.635999999999999</v>
      </c>
      <c r="I9">
        <v>18.635999999999999</v>
      </c>
      <c r="J9">
        <v>18.635999999999999</v>
      </c>
      <c r="K9">
        <v>18.635999999999999</v>
      </c>
      <c r="L9">
        <v>18.635999999999999</v>
      </c>
    </row>
    <row r="10" spans="4:12">
      <c r="E10">
        <v>6.9059999999999997</v>
      </c>
      <c r="F10">
        <v>6.9059999999999997</v>
      </c>
      <c r="G10">
        <v>6.9059999999999997</v>
      </c>
      <c r="H10">
        <v>6.9059999999999997</v>
      </c>
      <c r="I10">
        <v>6.9059999999999997</v>
      </c>
      <c r="J10">
        <v>6.9059999999999997</v>
      </c>
      <c r="K10">
        <v>6.9059999999999997</v>
      </c>
      <c r="L10">
        <v>6.9059999999999997</v>
      </c>
    </row>
    <row r="11" spans="4:12">
      <c r="E11">
        <v>12.022</v>
      </c>
      <c r="F11">
        <v>12.022</v>
      </c>
      <c r="G11">
        <v>12.022</v>
      </c>
      <c r="H11">
        <v>12.022</v>
      </c>
      <c r="I11">
        <v>12.022</v>
      </c>
      <c r="J11">
        <v>12.022</v>
      </c>
      <c r="K11">
        <v>12.022</v>
      </c>
      <c r="L11">
        <v>12.022</v>
      </c>
    </row>
    <row r="12" spans="4:12">
      <c r="E12">
        <v>8.2409999999999997</v>
      </c>
      <c r="F12">
        <v>8.2409999999999997</v>
      </c>
      <c r="G12">
        <v>8.2409999999999997</v>
      </c>
      <c r="H12">
        <v>8.2409999999999997</v>
      </c>
      <c r="I12">
        <v>8.2409999999999997</v>
      </c>
      <c r="J12">
        <v>8.2409999999999997</v>
      </c>
      <c r="K12">
        <v>8.2409999999999997</v>
      </c>
      <c r="L12">
        <v>8.2409999999999997</v>
      </c>
    </row>
    <row r="13" spans="4:12">
      <c r="E13">
        <v>226.483</v>
      </c>
      <c r="F13">
        <v>226.483</v>
      </c>
      <c r="G13">
        <v>226.483</v>
      </c>
      <c r="H13">
        <v>226.483</v>
      </c>
      <c r="I13">
        <v>226.483</v>
      </c>
      <c r="J13">
        <v>226.483</v>
      </c>
      <c r="K13">
        <v>226.483</v>
      </c>
      <c r="L13">
        <v>226.483</v>
      </c>
    </row>
    <row r="15" spans="4:12">
      <c r="E15" s="60" t="s">
        <v>38</v>
      </c>
      <c r="F15" s="60" t="s">
        <v>144</v>
      </c>
      <c r="G15" s="60" t="s">
        <v>145</v>
      </c>
      <c r="H15" s="60" t="s">
        <v>146</v>
      </c>
      <c r="I15" s="60" t="s">
        <v>147</v>
      </c>
      <c r="J15" s="60" t="s">
        <v>148</v>
      </c>
      <c r="K15" s="60" t="s">
        <v>149</v>
      </c>
      <c r="L15" s="60" t="s">
        <v>150</v>
      </c>
    </row>
    <row r="16" spans="4:12">
      <c r="E16" s="60" t="s">
        <v>151</v>
      </c>
      <c r="F16" s="60" t="s">
        <v>151</v>
      </c>
      <c r="G16" s="60" t="s">
        <v>151</v>
      </c>
      <c r="H16" s="60" t="s">
        <v>151</v>
      </c>
      <c r="I16" s="60" t="s">
        <v>151</v>
      </c>
      <c r="J16" s="60" t="s">
        <v>151</v>
      </c>
      <c r="K16" s="60" t="s">
        <v>151</v>
      </c>
      <c r="L16" s="60" t="s">
        <v>151</v>
      </c>
    </row>
    <row r="17" spans="4:12">
      <c r="D17" s="56" t="s">
        <v>150</v>
      </c>
      <c r="E17" s="61">
        <f>E13-100</f>
        <v>126.483</v>
      </c>
      <c r="F17" s="61">
        <f t="shared" ref="F17:L17" si="0">F13-100</f>
        <v>126.483</v>
      </c>
      <c r="G17" s="61">
        <f t="shared" si="0"/>
        <v>126.483</v>
      </c>
      <c r="H17" s="61">
        <f t="shared" si="0"/>
        <v>126.483</v>
      </c>
      <c r="I17" s="61">
        <f t="shared" si="0"/>
        <v>126.483</v>
      </c>
      <c r="J17" s="61">
        <f t="shared" si="0"/>
        <v>126.483</v>
      </c>
      <c r="K17" s="61">
        <f t="shared" si="0"/>
        <v>126.483</v>
      </c>
      <c r="L17" s="61">
        <f t="shared" si="0"/>
        <v>126.483</v>
      </c>
    </row>
    <row r="18" spans="4:12">
      <c r="D18" s="56" t="s">
        <v>149</v>
      </c>
      <c r="E18" s="61">
        <f>E12+40</f>
        <v>48.241</v>
      </c>
      <c r="F18" s="61">
        <f t="shared" ref="F18:L18" si="1">F12+40</f>
        <v>48.241</v>
      </c>
      <c r="G18" s="61">
        <f t="shared" si="1"/>
        <v>48.241</v>
      </c>
      <c r="H18" s="61">
        <f t="shared" si="1"/>
        <v>48.241</v>
      </c>
      <c r="I18" s="61">
        <f t="shared" si="1"/>
        <v>48.241</v>
      </c>
      <c r="J18" s="61">
        <f t="shared" si="1"/>
        <v>48.241</v>
      </c>
      <c r="K18" s="61">
        <f t="shared" si="1"/>
        <v>48.241</v>
      </c>
      <c r="L18" s="61">
        <f t="shared" si="1"/>
        <v>48.241</v>
      </c>
    </row>
    <row r="19" spans="4:12">
      <c r="D19" s="56" t="s">
        <v>148</v>
      </c>
      <c r="E19" s="61">
        <f>E11+30</f>
        <v>42.021999999999998</v>
      </c>
      <c r="F19" s="61">
        <f t="shared" ref="F19:L19" si="2">F11+30</f>
        <v>42.021999999999998</v>
      </c>
      <c r="G19" s="61">
        <f t="shared" si="2"/>
        <v>42.021999999999998</v>
      </c>
      <c r="H19" s="61">
        <f t="shared" si="2"/>
        <v>42.021999999999998</v>
      </c>
      <c r="I19" s="61">
        <f t="shared" si="2"/>
        <v>42.021999999999998</v>
      </c>
      <c r="J19" s="61">
        <f t="shared" si="2"/>
        <v>42.021999999999998</v>
      </c>
      <c r="K19" s="61">
        <f t="shared" si="2"/>
        <v>42.021999999999998</v>
      </c>
      <c r="L19" s="61">
        <f t="shared" si="2"/>
        <v>42.021999999999998</v>
      </c>
    </row>
    <row r="20" spans="4:12">
      <c r="D20" s="56" t="s">
        <v>147</v>
      </c>
      <c r="E20" s="61">
        <f>E10+30</f>
        <v>36.905999999999999</v>
      </c>
      <c r="F20" s="61">
        <f t="shared" ref="F20:L20" si="3">F10+30</f>
        <v>36.905999999999999</v>
      </c>
      <c r="G20" s="61">
        <f t="shared" si="3"/>
        <v>36.905999999999999</v>
      </c>
      <c r="H20" s="61">
        <f t="shared" si="3"/>
        <v>36.905999999999999</v>
      </c>
      <c r="I20" s="61">
        <f t="shared" si="3"/>
        <v>36.905999999999999</v>
      </c>
      <c r="J20" s="61">
        <f t="shared" si="3"/>
        <v>36.905999999999999</v>
      </c>
      <c r="K20" s="61">
        <f t="shared" si="3"/>
        <v>36.905999999999999</v>
      </c>
      <c r="L20" s="61">
        <f t="shared" si="3"/>
        <v>36.905999999999999</v>
      </c>
    </row>
    <row r="21" spans="4:12">
      <c r="D21" s="56" t="s">
        <v>146</v>
      </c>
      <c r="E21" s="61">
        <f>E9</f>
        <v>18.635999999999999</v>
      </c>
      <c r="F21" s="61">
        <f t="shared" ref="F21:G21" si="4">F9</f>
        <v>18.635999999999999</v>
      </c>
      <c r="G21" s="61">
        <f t="shared" si="4"/>
        <v>18.635999999999999</v>
      </c>
      <c r="H21" s="61">
        <f>H9</f>
        <v>18.635999999999999</v>
      </c>
      <c r="I21" s="61">
        <f>I9</f>
        <v>18.635999999999999</v>
      </c>
      <c r="J21" s="61">
        <f>J9</f>
        <v>18.635999999999999</v>
      </c>
      <c r="K21" s="61">
        <f>K9</f>
        <v>18.635999999999999</v>
      </c>
      <c r="L21" s="61">
        <f>L9</f>
        <v>18.635999999999999</v>
      </c>
    </row>
    <row r="22" spans="4:12">
      <c r="D22" s="56" t="s">
        <v>145</v>
      </c>
      <c r="E22" s="61">
        <f>E7+E8</f>
        <v>22.532</v>
      </c>
      <c r="F22" s="61">
        <f t="shared" ref="F22:H22" si="5">F7+F8</f>
        <v>22.532</v>
      </c>
      <c r="G22" s="61">
        <f t="shared" si="5"/>
        <v>22.532</v>
      </c>
      <c r="H22" s="61">
        <f t="shared" si="5"/>
        <v>22.532</v>
      </c>
      <c r="I22" s="61">
        <f>H7+H8</f>
        <v>22.532</v>
      </c>
      <c r="J22" s="61">
        <f>I7+I8</f>
        <v>22.532</v>
      </c>
      <c r="K22" s="61">
        <f>J7+J8</f>
        <v>22.532</v>
      </c>
      <c r="L22" s="61">
        <f>K7+K8</f>
        <v>22.532</v>
      </c>
    </row>
    <row r="23" spans="4:12">
      <c r="D23" s="56" t="s">
        <v>144</v>
      </c>
      <c r="E23" s="61">
        <f>E5</f>
        <v>77.090999999999994</v>
      </c>
      <c r="F23" s="61">
        <f t="shared" ref="F23:L23" si="6">F5</f>
        <v>77.090999999999994</v>
      </c>
      <c r="G23" s="61">
        <f t="shared" si="6"/>
        <v>77.090999999999994</v>
      </c>
      <c r="H23" s="61">
        <f t="shared" si="6"/>
        <v>77.090999999999994</v>
      </c>
      <c r="I23" s="61">
        <f t="shared" si="6"/>
        <v>77.090999999999994</v>
      </c>
      <c r="J23" s="61">
        <f t="shared" si="6"/>
        <v>77.090999999999994</v>
      </c>
      <c r="K23" s="61">
        <f t="shared" si="6"/>
        <v>77.090999999999994</v>
      </c>
      <c r="L23" s="61">
        <f t="shared" si="6"/>
        <v>77.090999999999994</v>
      </c>
    </row>
    <row r="24" spans="4:12" hidden="1">
      <c r="D24" t="s">
        <v>144</v>
      </c>
      <c r="E24">
        <f t="shared" ref="E24:L24" si="7">E5</f>
        <v>77.090999999999994</v>
      </c>
      <c r="F24">
        <f t="shared" si="7"/>
        <v>77.090999999999994</v>
      </c>
      <c r="G24">
        <f t="shared" si="7"/>
        <v>77.090999999999994</v>
      </c>
      <c r="H24">
        <f t="shared" si="7"/>
        <v>77.090999999999994</v>
      </c>
      <c r="I24">
        <f t="shared" si="7"/>
        <v>77.090999999999994</v>
      </c>
      <c r="J24">
        <f t="shared" si="7"/>
        <v>77.090999999999994</v>
      </c>
      <c r="K24">
        <f t="shared" si="7"/>
        <v>77.090999999999994</v>
      </c>
      <c r="L24">
        <f t="shared" si="7"/>
        <v>77.090999999999994</v>
      </c>
    </row>
    <row r="58" spans="13:15">
      <c r="N58" s="62"/>
      <c r="O58" s="62"/>
    </row>
    <row r="61" spans="13:15">
      <c r="M61" s="62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96BC7-F6A6-B845-A2B6-10BCD716EA56}">
  <dimension ref="B6:D15"/>
  <sheetViews>
    <sheetView topLeftCell="A3" zoomScale="130" zoomScaleNormal="130" workbookViewId="0">
      <selection activeCell="B6" sqref="B6:C15"/>
    </sheetView>
  </sheetViews>
  <sheetFormatPr baseColWidth="10" defaultRowHeight="16"/>
  <cols>
    <col min="2" max="2" width="19.5" customWidth="1"/>
  </cols>
  <sheetData>
    <row r="6" spans="2:4">
      <c r="B6" t="s">
        <v>185</v>
      </c>
      <c r="C6" s="80">
        <f t="shared" ref="C6:C15" si="0">D6/1000</f>
        <v>2713.6439999999998</v>
      </c>
      <c r="D6">
        <v>2713644</v>
      </c>
    </row>
    <row r="7" spans="2:4">
      <c r="B7" t="s">
        <v>184</v>
      </c>
      <c r="C7" s="80">
        <f t="shared" si="0"/>
        <v>602.14099999999996</v>
      </c>
      <c r="D7">
        <v>602141</v>
      </c>
    </row>
    <row r="8" spans="2:4">
      <c r="B8" t="s">
        <v>183</v>
      </c>
      <c r="C8" s="80">
        <f t="shared" si="0"/>
        <v>163.13399999999999</v>
      </c>
      <c r="D8">
        <v>163134</v>
      </c>
    </row>
    <row r="9" spans="2:4">
      <c r="B9" t="s">
        <v>182</v>
      </c>
      <c r="C9" s="80">
        <f t="shared" si="0"/>
        <v>112.824</v>
      </c>
      <c r="D9">
        <f>878099-D8-D7</f>
        <v>112824</v>
      </c>
    </row>
    <row r="10" spans="2:4">
      <c r="B10" t="s">
        <v>181</v>
      </c>
      <c r="C10" s="80">
        <f t="shared" si="0"/>
        <v>-2583.9740000000002</v>
      </c>
      <c r="D10">
        <f>-(2100146+94523+127332+246213+15760)</f>
        <v>-2583974</v>
      </c>
    </row>
    <row r="11" spans="2:4">
      <c r="B11" t="s">
        <v>180</v>
      </c>
      <c r="C11" s="80">
        <f t="shared" si="0"/>
        <v>-776.26900000000001</v>
      </c>
      <c r="D11">
        <v>-776269</v>
      </c>
    </row>
    <row r="12" spans="2:4">
      <c r="B12" t="s">
        <v>179</v>
      </c>
      <c r="C12" s="80">
        <f t="shared" si="0"/>
        <v>-47.073</v>
      </c>
      <c r="D12">
        <f>-(18175+28898)</f>
        <v>-47073</v>
      </c>
    </row>
    <row r="13" spans="2:4">
      <c r="B13" t="s">
        <v>178</v>
      </c>
      <c r="C13" s="80">
        <f t="shared" si="0"/>
        <v>-41.968000000000004</v>
      </c>
      <c r="D13">
        <v>-41968</v>
      </c>
    </row>
    <row r="14" spans="2:4">
      <c r="B14" t="s">
        <v>177</v>
      </c>
      <c r="C14" s="80">
        <f t="shared" si="0"/>
        <v>-151.54300000000001</v>
      </c>
      <c r="D14">
        <v>-151543</v>
      </c>
    </row>
    <row r="15" spans="2:4">
      <c r="B15" t="s">
        <v>176</v>
      </c>
      <c r="C15" s="80">
        <f t="shared" si="0"/>
        <v>-23.129000000000001</v>
      </c>
      <c r="D15">
        <v>-23129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20DD9-6D32-4A4B-AA06-4BD17B57611B}">
  <dimension ref="A2:I39"/>
  <sheetViews>
    <sheetView workbookViewId="0">
      <selection activeCell="T45" sqref="T45"/>
    </sheetView>
  </sheetViews>
  <sheetFormatPr baseColWidth="10" defaultRowHeight="16"/>
  <sheetData>
    <row r="2" spans="5:8">
      <c r="E2" t="s">
        <v>187</v>
      </c>
    </row>
    <row r="3" spans="5:8">
      <c r="E3" t="s">
        <v>188</v>
      </c>
      <c r="F3" t="s">
        <v>189</v>
      </c>
      <c r="G3" t="s">
        <v>190</v>
      </c>
      <c r="H3" t="s">
        <v>191</v>
      </c>
    </row>
    <row r="4" spans="5:8">
      <c r="E4" s="82">
        <v>43800</v>
      </c>
      <c r="F4">
        <v>0</v>
      </c>
      <c r="G4" s="83">
        <v>0.6</v>
      </c>
      <c r="H4" s="84" t="s">
        <v>192</v>
      </c>
    </row>
    <row r="5" spans="5:8">
      <c r="E5" s="82">
        <v>43867</v>
      </c>
      <c r="F5">
        <v>0</v>
      </c>
      <c r="G5" s="83">
        <f>G4</f>
        <v>0.6</v>
      </c>
      <c r="H5" s="85" t="s">
        <v>193</v>
      </c>
    </row>
    <row r="6" spans="5:8">
      <c r="E6" s="82">
        <v>43881</v>
      </c>
      <c r="F6">
        <v>0</v>
      </c>
      <c r="G6" s="83">
        <v>0.6</v>
      </c>
      <c r="H6" s="85"/>
    </row>
    <row r="7" spans="5:8">
      <c r="E7" s="82">
        <v>43906</v>
      </c>
      <c r="F7">
        <v>0.1</v>
      </c>
      <c r="G7" s="83">
        <v>0.6</v>
      </c>
      <c r="H7" s="85"/>
    </row>
    <row r="8" spans="5:8">
      <c r="E8" s="82">
        <v>43917</v>
      </c>
      <c r="F8">
        <v>0</v>
      </c>
      <c r="G8" s="83">
        <f>G5</f>
        <v>0.6</v>
      </c>
      <c r="H8" s="85" t="s">
        <v>194</v>
      </c>
    </row>
    <row r="9" spans="5:8">
      <c r="E9" s="82">
        <v>43944</v>
      </c>
      <c r="F9">
        <v>0</v>
      </c>
      <c r="G9" s="83">
        <v>0.6</v>
      </c>
      <c r="H9" s="85"/>
    </row>
    <row r="10" spans="5:8">
      <c r="E10" s="82">
        <v>43951</v>
      </c>
      <c r="F10">
        <v>-0.2</v>
      </c>
      <c r="G10" s="83">
        <f>G8</f>
        <v>0.6</v>
      </c>
      <c r="H10" s="85" t="s">
        <v>195</v>
      </c>
    </row>
    <row r="11" spans="5:8">
      <c r="E11" s="82">
        <v>43957</v>
      </c>
      <c r="F11">
        <v>0</v>
      </c>
      <c r="G11" s="83">
        <f t="shared" ref="G11" si="0">G10</f>
        <v>0.6</v>
      </c>
      <c r="H11" s="85" t="s">
        <v>196</v>
      </c>
    </row>
    <row r="14" spans="5:8">
      <c r="E14" t="s">
        <v>197</v>
      </c>
    </row>
    <row r="15" spans="5:8">
      <c r="E15" t="s">
        <v>188</v>
      </c>
      <c r="F15" t="s">
        <v>198</v>
      </c>
      <c r="G15" t="s">
        <v>199</v>
      </c>
      <c r="H15" t="s">
        <v>200</v>
      </c>
    </row>
    <row r="16" spans="5:8">
      <c r="E16" s="86">
        <v>43800</v>
      </c>
      <c r="F16" s="83">
        <v>0.5</v>
      </c>
      <c r="G16" s="83">
        <v>0.1</v>
      </c>
      <c r="H16" s="87" t="s">
        <v>201</v>
      </c>
    </row>
    <row r="17" spans="1:8">
      <c r="E17" s="86">
        <v>43867</v>
      </c>
      <c r="F17" s="83">
        <v>0.8</v>
      </c>
      <c r="G17" s="83">
        <f>G16</f>
        <v>0.1</v>
      </c>
      <c r="H17" s="87" t="s">
        <v>202</v>
      </c>
    </row>
    <row r="18" spans="1:8">
      <c r="E18" s="86">
        <v>43881</v>
      </c>
      <c r="F18" s="83">
        <v>0.5</v>
      </c>
      <c r="G18" s="83">
        <v>0.1</v>
      </c>
      <c r="H18" s="87" t="s">
        <v>203</v>
      </c>
    </row>
    <row r="19" spans="1:8">
      <c r="E19" s="86">
        <v>43906</v>
      </c>
      <c r="F19" s="83">
        <v>0.3</v>
      </c>
      <c r="G19" s="83">
        <v>0.1</v>
      </c>
      <c r="H19" s="87" t="s">
        <v>203</v>
      </c>
    </row>
    <row r="20" spans="1:8">
      <c r="E20" s="88">
        <v>43917</v>
      </c>
      <c r="F20" s="83">
        <v>0.7</v>
      </c>
      <c r="G20" s="83">
        <f>G17</f>
        <v>0.1</v>
      </c>
      <c r="H20" s="87" t="s">
        <v>204</v>
      </c>
    </row>
    <row r="21" spans="1:8">
      <c r="E21" s="88">
        <v>43944</v>
      </c>
      <c r="F21" s="83">
        <v>0.3</v>
      </c>
      <c r="G21" s="83">
        <v>0.1</v>
      </c>
      <c r="H21" s="87" t="s">
        <v>204</v>
      </c>
    </row>
    <row r="22" spans="1:8">
      <c r="E22" s="89">
        <v>43951</v>
      </c>
      <c r="F22" s="83">
        <v>0.4</v>
      </c>
      <c r="G22" s="83">
        <f>G20</f>
        <v>0.1</v>
      </c>
      <c r="H22" s="87" t="s">
        <v>204</v>
      </c>
    </row>
    <row r="23" spans="1:8">
      <c r="E23" s="89">
        <v>43957</v>
      </c>
      <c r="F23" s="83">
        <v>0.8</v>
      </c>
      <c r="G23" s="83">
        <f t="shared" ref="G23" si="1">G22</f>
        <v>0.1</v>
      </c>
      <c r="H23" s="87" t="s">
        <v>204</v>
      </c>
    </row>
    <row r="24" spans="1:8">
      <c r="F24" s="83"/>
    </row>
    <row r="30" spans="1:8">
      <c r="A30" s="87"/>
    </row>
    <row r="31" spans="1:8">
      <c r="A31" s="87"/>
    </row>
    <row r="32" spans="1:8">
      <c r="A32" s="87"/>
    </row>
    <row r="33" spans="1:9">
      <c r="A33" s="87"/>
    </row>
    <row r="34" spans="1:9">
      <c r="A34" s="87"/>
    </row>
    <row r="38" spans="1:9">
      <c r="H38" s="6">
        <v>43750</v>
      </c>
      <c r="I38" s="90">
        <v>43750</v>
      </c>
    </row>
    <row r="39" spans="1:9">
      <c r="H39" s="6">
        <v>43990</v>
      </c>
      <c r="I39" s="90">
        <v>43990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934F2-09BC-8246-A616-AD265DF1A46E}">
  <dimension ref="A1:CB57"/>
  <sheetViews>
    <sheetView workbookViewId="0">
      <selection activeCell="BH14" sqref="BH14"/>
    </sheetView>
  </sheetViews>
  <sheetFormatPr baseColWidth="10" defaultColWidth="8.83203125" defaultRowHeight="16"/>
  <cols>
    <col min="1" max="1" width="5.33203125" style="114" customWidth="1"/>
    <col min="2" max="2" width="52.5" bestFit="1" customWidth="1"/>
    <col min="3" max="7" width="3.33203125" hidden="1" customWidth="1"/>
    <col min="8" max="80" width="3.33203125" customWidth="1"/>
  </cols>
  <sheetData>
    <row r="1" spans="1:80" ht="18">
      <c r="A1" s="215" t="s">
        <v>205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</row>
    <row r="3" spans="1:80" s="97" customFormat="1" ht="13">
      <c r="A3" s="92"/>
      <c r="B3" s="93"/>
      <c r="C3" s="93" t="s">
        <v>206</v>
      </c>
      <c r="D3" s="93"/>
      <c r="E3" s="93"/>
      <c r="F3" s="93"/>
      <c r="G3" s="94"/>
      <c r="H3" s="95" t="s">
        <v>207</v>
      </c>
      <c r="I3" s="93"/>
      <c r="J3" s="93"/>
      <c r="K3" s="94"/>
      <c r="L3" s="95" t="s">
        <v>208</v>
      </c>
      <c r="M3" s="93"/>
      <c r="N3" s="93"/>
      <c r="O3" s="93"/>
      <c r="P3" s="94"/>
      <c r="Q3" s="95" t="s">
        <v>209</v>
      </c>
      <c r="R3" s="93"/>
      <c r="S3" s="93"/>
      <c r="T3" s="93"/>
      <c r="U3" s="94"/>
      <c r="V3" s="95" t="s">
        <v>210</v>
      </c>
      <c r="W3" s="93"/>
      <c r="X3" s="93"/>
      <c r="Y3" s="93"/>
      <c r="Z3" s="94"/>
      <c r="AA3" s="95" t="s">
        <v>211</v>
      </c>
      <c r="AB3" s="93"/>
      <c r="AC3" s="93"/>
      <c r="AD3" s="93"/>
      <c r="AE3" s="94"/>
      <c r="AF3" s="95" t="s">
        <v>212</v>
      </c>
      <c r="AG3" s="93"/>
      <c r="AH3" s="93"/>
      <c r="AI3" s="93"/>
      <c r="AJ3" s="94"/>
      <c r="AK3" s="95" t="s">
        <v>213</v>
      </c>
      <c r="AL3" s="93"/>
      <c r="AM3" s="93"/>
      <c r="AN3" s="93"/>
      <c r="AO3" s="94"/>
      <c r="AP3" s="95" t="s">
        <v>214</v>
      </c>
      <c r="AQ3" s="93"/>
      <c r="AR3" s="93"/>
      <c r="AS3" s="93"/>
      <c r="AT3" s="94"/>
      <c r="AU3" s="95" t="s">
        <v>215</v>
      </c>
      <c r="AV3" s="93"/>
      <c r="AW3" s="93"/>
      <c r="AX3" s="93"/>
      <c r="AY3" s="94"/>
      <c r="AZ3" s="95" t="s">
        <v>216</v>
      </c>
      <c r="BA3" s="93"/>
      <c r="BB3" s="93"/>
      <c r="BC3" s="93"/>
      <c r="BD3" s="94"/>
      <c r="BE3" s="95" t="s">
        <v>217</v>
      </c>
      <c r="BF3" s="93"/>
      <c r="BG3" s="93"/>
      <c r="BH3" s="93"/>
      <c r="BI3" s="93"/>
      <c r="BJ3" s="93" t="s">
        <v>206</v>
      </c>
      <c r="BK3" s="93"/>
      <c r="BL3" s="93"/>
      <c r="BM3" s="93"/>
      <c r="BN3" s="93"/>
      <c r="BO3" s="93" t="s">
        <v>207</v>
      </c>
      <c r="BP3" s="93"/>
      <c r="BQ3" s="93"/>
      <c r="BR3" s="93"/>
      <c r="BS3" s="93" t="s">
        <v>208</v>
      </c>
      <c r="BT3" s="93"/>
      <c r="BU3" s="93"/>
      <c r="BV3" s="93"/>
      <c r="BW3" s="96"/>
      <c r="BX3" s="93" t="s">
        <v>209</v>
      </c>
      <c r="BY3" s="93"/>
      <c r="BZ3" s="93"/>
      <c r="CA3" s="93"/>
      <c r="CB3" s="93"/>
    </row>
    <row r="4" spans="1:80" s="97" customFormat="1" ht="13">
      <c r="A4" s="92"/>
      <c r="B4" s="93"/>
      <c r="C4" s="98" t="s">
        <v>218</v>
      </c>
      <c r="D4" s="98" t="s">
        <v>219</v>
      </c>
      <c r="E4" s="98" t="s">
        <v>220</v>
      </c>
      <c r="F4" s="98" t="s">
        <v>221</v>
      </c>
      <c r="G4" s="99" t="s">
        <v>222</v>
      </c>
      <c r="H4" s="100" t="s">
        <v>218</v>
      </c>
      <c r="I4" s="98" t="s">
        <v>219</v>
      </c>
      <c r="J4" s="98" t="s">
        <v>220</v>
      </c>
      <c r="K4" s="99" t="s">
        <v>221</v>
      </c>
      <c r="L4" s="100" t="s">
        <v>218</v>
      </c>
      <c r="M4" s="98" t="s">
        <v>219</v>
      </c>
      <c r="N4" s="98" t="s">
        <v>220</v>
      </c>
      <c r="O4" s="98" t="s">
        <v>221</v>
      </c>
      <c r="P4" s="99" t="s">
        <v>222</v>
      </c>
      <c r="Q4" s="100" t="s">
        <v>218</v>
      </c>
      <c r="R4" s="98" t="s">
        <v>219</v>
      </c>
      <c r="S4" s="98" t="s">
        <v>220</v>
      </c>
      <c r="T4" s="98" t="s">
        <v>221</v>
      </c>
      <c r="U4" s="99" t="s">
        <v>222</v>
      </c>
      <c r="V4" s="100" t="s">
        <v>218</v>
      </c>
      <c r="W4" s="98" t="s">
        <v>219</v>
      </c>
      <c r="X4" s="98" t="s">
        <v>220</v>
      </c>
      <c r="Y4" s="98" t="s">
        <v>221</v>
      </c>
      <c r="Z4" s="99" t="s">
        <v>222</v>
      </c>
      <c r="AA4" s="100" t="s">
        <v>218</v>
      </c>
      <c r="AB4" s="98" t="s">
        <v>219</v>
      </c>
      <c r="AC4" s="98" t="s">
        <v>220</v>
      </c>
      <c r="AD4" s="98" t="s">
        <v>221</v>
      </c>
      <c r="AE4" s="99" t="s">
        <v>222</v>
      </c>
      <c r="AF4" s="100" t="s">
        <v>218</v>
      </c>
      <c r="AG4" s="98" t="s">
        <v>219</v>
      </c>
      <c r="AH4" s="98" t="s">
        <v>220</v>
      </c>
      <c r="AI4" s="98" t="s">
        <v>221</v>
      </c>
      <c r="AJ4" s="99" t="s">
        <v>222</v>
      </c>
      <c r="AK4" s="100" t="s">
        <v>218</v>
      </c>
      <c r="AL4" s="98" t="s">
        <v>219</v>
      </c>
      <c r="AM4" s="98" t="s">
        <v>220</v>
      </c>
      <c r="AN4" s="98" t="s">
        <v>221</v>
      </c>
      <c r="AO4" s="99" t="s">
        <v>222</v>
      </c>
      <c r="AP4" s="100" t="s">
        <v>218</v>
      </c>
      <c r="AQ4" s="98" t="s">
        <v>219</v>
      </c>
      <c r="AR4" s="98" t="s">
        <v>220</v>
      </c>
      <c r="AS4" s="98" t="s">
        <v>221</v>
      </c>
      <c r="AT4" s="99" t="s">
        <v>222</v>
      </c>
      <c r="AU4" s="100" t="s">
        <v>218</v>
      </c>
      <c r="AV4" s="98" t="s">
        <v>219</v>
      </c>
      <c r="AW4" s="98" t="s">
        <v>220</v>
      </c>
      <c r="AX4" s="98" t="s">
        <v>221</v>
      </c>
      <c r="AY4" s="99" t="s">
        <v>222</v>
      </c>
      <c r="AZ4" s="100" t="s">
        <v>218</v>
      </c>
      <c r="BA4" s="98" t="s">
        <v>219</v>
      </c>
      <c r="BB4" s="98" t="s">
        <v>220</v>
      </c>
      <c r="BC4" s="98" t="s">
        <v>221</v>
      </c>
      <c r="BD4" s="99" t="s">
        <v>222</v>
      </c>
      <c r="BE4" s="100" t="s">
        <v>218</v>
      </c>
      <c r="BF4" s="98" t="s">
        <v>219</v>
      </c>
      <c r="BG4" s="98" t="s">
        <v>220</v>
      </c>
      <c r="BH4" s="98" t="s">
        <v>221</v>
      </c>
      <c r="BI4" s="98" t="s">
        <v>222</v>
      </c>
      <c r="BJ4" s="98" t="s">
        <v>218</v>
      </c>
      <c r="BK4" s="98" t="s">
        <v>219</v>
      </c>
      <c r="BL4" s="98" t="s">
        <v>220</v>
      </c>
      <c r="BM4" s="98" t="s">
        <v>221</v>
      </c>
      <c r="BN4" s="98" t="s">
        <v>222</v>
      </c>
      <c r="BO4" s="98" t="s">
        <v>218</v>
      </c>
      <c r="BP4" s="98" t="s">
        <v>219</v>
      </c>
      <c r="BQ4" s="98" t="s">
        <v>220</v>
      </c>
      <c r="BR4" s="98" t="s">
        <v>221</v>
      </c>
      <c r="BS4" s="98" t="s">
        <v>218</v>
      </c>
      <c r="BT4" s="98" t="s">
        <v>219</v>
      </c>
      <c r="BU4" s="98" t="s">
        <v>220</v>
      </c>
      <c r="BV4" s="98" t="s">
        <v>221</v>
      </c>
      <c r="BW4" s="98" t="s">
        <v>222</v>
      </c>
      <c r="BX4" s="98" t="s">
        <v>218</v>
      </c>
      <c r="BY4" s="98" t="s">
        <v>219</v>
      </c>
      <c r="BZ4" s="98" t="s">
        <v>220</v>
      </c>
      <c r="CA4" s="98" t="s">
        <v>221</v>
      </c>
      <c r="CB4" s="98" t="s">
        <v>222</v>
      </c>
    </row>
    <row r="5" spans="1:80">
      <c r="A5" s="101" t="s">
        <v>223</v>
      </c>
      <c r="B5" s="102"/>
      <c r="C5" s="102"/>
      <c r="D5" s="102"/>
      <c r="E5" s="102"/>
      <c r="F5" s="102"/>
      <c r="G5" s="103"/>
      <c r="H5" s="104"/>
      <c r="I5" s="102"/>
      <c r="J5" s="102"/>
      <c r="K5" s="103"/>
      <c r="L5" s="104"/>
      <c r="M5" s="102"/>
      <c r="N5" s="102"/>
      <c r="O5" s="102"/>
      <c r="P5" s="103"/>
      <c r="Q5" s="104"/>
      <c r="R5" s="102"/>
      <c r="S5" s="102"/>
      <c r="T5" s="102"/>
      <c r="U5" s="103"/>
      <c r="V5" s="104"/>
      <c r="W5" s="102"/>
      <c r="X5" s="102"/>
      <c r="Y5" s="102"/>
      <c r="Z5" s="103"/>
      <c r="AA5" s="104"/>
      <c r="AB5" s="102"/>
      <c r="AC5" s="102"/>
      <c r="AD5" s="102"/>
      <c r="AE5" s="103"/>
      <c r="AF5" s="104"/>
      <c r="AG5" s="102"/>
      <c r="AH5" s="102"/>
      <c r="AI5" s="102"/>
      <c r="AJ5" s="103"/>
      <c r="AK5" s="104"/>
      <c r="AL5" s="102"/>
      <c r="AM5" s="102"/>
      <c r="AN5" s="102"/>
      <c r="AO5" s="103"/>
      <c r="AP5" s="104"/>
      <c r="AQ5" s="102"/>
      <c r="AR5" s="102"/>
      <c r="AS5" s="102"/>
      <c r="AT5" s="103"/>
      <c r="AU5" s="104"/>
      <c r="AV5" s="102"/>
      <c r="AW5" s="102"/>
      <c r="AX5" s="102"/>
      <c r="AY5" s="103"/>
      <c r="AZ5" s="104"/>
      <c r="BA5" s="102"/>
      <c r="BB5" s="102"/>
      <c r="BC5" s="102"/>
      <c r="BD5" s="103"/>
      <c r="BE5" s="104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5"/>
      <c r="BX5" s="102"/>
      <c r="BY5" s="102"/>
      <c r="BZ5" s="102"/>
      <c r="CA5" s="102"/>
      <c r="CB5" s="102"/>
    </row>
    <row r="6" spans="1:80">
      <c r="A6" s="101"/>
      <c r="B6" s="102" t="s">
        <v>224</v>
      </c>
      <c r="C6" s="102"/>
      <c r="D6" s="102"/>
      <c r="E6" s="102"/>
      <c r="F6" s="102"/>
      <c r="G6" s="103"/>
      <c r="H6" s="106"/>
      <c r="I6" s="102"/>
      <c r="J6" s="102"/>
      <c r="K6" s="103"/>
      <c r="L6" s="104"/>
      <c r="M6" s="102"/>
      <c r="N6" s="102"/>
      <c r="O6" s="102"/>
      <c r="P6" s="103"/>
      <c r="Q6" s="104"/>
      <c r="R6" s="102"/>
      <c r="S6" s="102"/>
      <c r="T6" s="102"/>
      <c r="U6" s="103"/>
      <c r="V6" s="104"/>
      <c r="W6" s="102"/>
      <c r="X6" s="102"/>
      <c r="Y6" s="102"/>
      <c r="Z6" s="103"/>
      <c r="AA6" s="104"/>
      <c r="AB6" s="102"/>
      <c r="AC6" s="102"/>
      <c r="AD6" s="102"/>
      <c r="AE6" s="103"/>
      <c r="AF6" s="104"/>
      <c r="AG6" s="102"/>
      <c r="AH6" s="102"/>
      <c r="AI6" s="102"/>
      <c r="AJ6" s="103"/>
      <c r="AK6" s="104"/>
      <c r="AL6" s="102"/>
      <c r="AM6" s="102"/>
      <c r="AN6" s="102"/>
      <c r="AO6" s="103"/>
      <c r="AP6" s="104"/>
      <c r="AQ6" s="102"/>
      <c r="AR6" s="102"/>
      <c r="AS6" s="102"/>
      <c r="AT6" s="103"/>
      <c r="AU6" s="104"/>
      <c r="AV6" s="102"/>
      <c r="AW6" s="102"/>
      <c r="AX6" s="102"/>
      <c r="AY6" s="103"/>
      <c r="AZ6" s="104"/>
      <c r="BA6" s="102"/>
      <c r="BB6" s="102"/>
      <c r="BC6" s="102"/>
      <c r="BD6" s="103"/>
      <c r="BE6" s="104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5"/>
      <c r="BX6" s="102"/>
      <c r="BY6" s="102"/>
      <c r="BZ6" s="102"/>
      <c r="CA6" s="102"/>
      <c r="CB6" s="102"/>
    </row>
    <row r="7" spans="1:80">
      <c r="A7" s="101"/>
      <c r="B7" s="102" t="s">
        <v>225</v>
      </c>
      <c r="C7" s="102"/>
      <c r="D7" s="102"/>
      <c r="E7" s="102"/>
      <c r="F7" s="102"/>
      <c r="G7" s="103"/>
      <c r="H7" s="104"/>
      <c r="I7" s="107"/>
      <c r="J7" s="107"/>
      <c r="K7" s="103"/>
      <c r="L7" s="104"/>
      <c r="M7" s="102"/>
      <c r="N7" s="102"/>
      <c r="O7" s="102"/>
      <c r="P7" s="103"/>
      <c r="Q7" s="104"/>
      <c r="R7" s="102"/>
      <c r="S7" s="102"/>
      <c r="T7" s="102"/>
      <c r="U7" s="103"/>
      <c r="V7" s="104"/>
      <c r="W7" s="102"/>
      <c r="X7" s="102"/>
      <c r="Y7" s="102"/>
      <c r="Z7" s="103"/>
      <c r="AA7" s="104"/>
      <c r="AB7" s="102"/>
      <c r="AC7" s="102"/>
      <c r="AD7" s="102"/>
      <c r="AE7" s="103"/>
      <c r="AF7" s="104"/>
      <c r="AG7" s="102"/>
      <c r="AH7" s="102"/>
      <c r="AI7" s="102"/>
      <c r="AJ7" s="103"/>
      <c r="AK7" s="104"/>
      <c r="AL7" s="102"/>
      <c r="AM7" s="102"/>
      <c r="AN7" s="102"/>
      <c r="AO7" s="103"/>
      <c r="AP7" s="104"/>
      <c r="AQ7" s="102"/>
      <c r="AR7" s="102"/>
      <c r="AS7" s="102"/>
      <c r="AT7" s="103"/>
      <c r="AU7" s="104"/>
      <c r="AV7" s="102"/>
      <c r="AW7" s="102"/>
      <c r="AX7" s="102"/>
      <c r="AY7" s="103"/>
      <c r="AZ7" s="104"/>
      <c r="BA7" s="102"/>
      <c r="BB7" s="102"/>
      <c r="BC7" s="102"/>
      <c r="BD7" s="103"/>
      <c r="BE7" s="104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5"/>
      <c r="BX7" s="102"/>
      <c r="BY7" s="102"/>
      <c r="BZ7" s="102"/>
      <c r="CA7" s="102"/>
      <c r="CB7" s="102"/>
    </row>
    <row r="8" spans="1:80">
      <c r="A8" s="101"/>
      <c r="B8" s="102" t="s">
        <v>226</v>
      </c>
      <c r="C8" s="102"/>
      <c r="D8" s="102"/>
      <c r="E8" s="102"/>
      <c r="F8" s="102"/>
      <c r="G8" s="103"/>
      <c r="H8" s="104"/>
      <c r="I8" s="107"/>
      <c r="J8" s="107"/>
      <c r="K8" s="103"/>
      <c r="L8" s="104"/>
      <c r="M8" s="102"/>
      <c r="N8" s="102"/>
      <c r="O8" s="102"/>
      <c r="P8" s="103"/>
      <c r="Q8" s="104"/>
      <c r="R8" s="102"/>
      <c r="S8" s="102"/>
      <c r="T8" s="102"/>
      <c r="U8" s="103"/>
      <c r="V8" s="104"/>
      <c r="W8" s="102"/>
      <c r="X8" s="102"/>
      <c r="Y8" s="102"/>
      <c r="Z8" s="103"/>
      <c r="AA8" s="104"/>
      <c r="AB8" s="102"/>
      <c r="AC8" s="102"/>
      <c r="AD8" s="102"/>
      <c r="AE8" s="103"/>
      <c r="AF8" s="104"/>
      <c r="AG8" s="102"/>
      <c r="AH8" s="102"/>
      <c r="AI8" s="102"/>
      <c r="AJ8" s="103"/>
      <c r="AK8" s="104"/>
      <c r="AL8" s="102"/>
      <c r="AM8" s="102"/>
      <c r="AN8" s="102"/>
      <c r="AO8" s="103"/>
      <c r="AP8" s="104"/>
      <c r="AQ8" s="102"/>
      <c r="AR8" s="102"/>
      <c r="AS8" s="102"/>
      <c r="AT8" s="103"/>
      <c r="AU8" s="104"/>
      <c r="AV8" s="102"/>
      <c r="AW8" s="102"/>
      <c r="AX8" s="102"/>
      <c r="AY8" s="103"/>
      <c r="AZ8" s="104"/>
      <c r="BA8" s="102"/>
      <c r="BB8" s="102"/>
      <c r="BC8" s="102"/>
      <c r="BD8" s="103"/>
      <c r="BE8" s="104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U8" s="102"/>
      <c r="BV8" s="102"/>
      <c r="BW8" s="105"/>
      <c r="BX8" s="102"/>
      <c r="BY8" s="102"/>
      <c r="BZ8" s="102"/>
      <c r="CA8" s="102"/>
      <c r="CB8" s="102"/>
    </row>
    <row r="9" spans="1:80">
      <c r="A9" s="101"/>
      <c r="B9" s="102" t="s">
        <v>227</v>
      </c>
      <c r="C9" s="102"/>
      <c r="D9" s="102"/>
      <c r="E9" s="102"/>
      <c r="F9" s="102"/>
      <c r="G9" s="103"/>
      <c r="H9" s="104"/>
      <c r="I9" s="107"/>
      <c r="J9" s="107"/>
      <c r="K9" s="103"/>
      <c r="L9" s="104"/>
      <c r="M9" s="102"/>
      <c r="N9" s="102"/>
      <c r="O9" s="102"/>
      <c r="P9" s="103"/>
      <c r="Q9" s="104"/>
      <c r="R9" s="102"/>
      <c r="S9" s="102"/>
      <c r="T9" s="102"/>
      <c r="U9" s="103"/>
      <c r="V9" s="104"/>
      <c r="W9" s="102"/>
      <c r="X9" s="102"/>
      <c r="Y9" s="102"/>
      <c r="Z9" s="103"/>
      <c r="AA9" s="104"/>
      <c r="AB9" s="102"/>
      <c r="AC9" s="102"/>
      <c r="AD9" s="102"/>
      <c r="AE9" s="103"/>
      <c r="AF9" s="104"/>
      <c r="AG9" s="102"/>
      <c r="AH9" s="102"/>
      <c r="AI9" s="102"/>
      <c r="AJ9" s="103"/>
      <c r="AK9" s="104"/>
      <c r="AL9" s="102"/>
      <c r="AM9" s="102"/>
      <c r="AN9" s="102"/>
      <c r="AO9" s="103"/>
      <c r="AP9" s="104"/>
      <c r="AQ9" s="102"/>
      <c r="AR9" s="102"/>
      <c r="AS9" s="102"/>
      <c r="AT9" s="103"/>
      <c r="AU9" s="104"/>
      <c r="AV9" s="102"/>
      <c r="AW9" s="102"/>
      <c r="AX9" s="102"/>
      <c r="AY9" s="103"/>
      <c r="AZ9" s="104"/>
      <c r="BA9" s="102"/>
      <c r="BB9" s="102"/>
      <c r="BC9" s="102"/>
      <c r="BD9" s="103"/>
      <c r="BE9" s="104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5"/>
      <c r="BX9" s="102"/>
      <c r="BY9" s="102"/>
      <c r="BZ9" s="102"/>
      <c r="CA9" s="102"/>
      <c r="CB9" s="102"/>
    </row>
    <row r="10" spans="1:80">
      <c r="A10" s="101"/>
      <c r="B10" s="102" t="s">
        <v>228</v>
      </c>
      <c r="C10" s="102"/>
      <c r="D10" s="102"/>
      <c r="E10" s="102"/>
      <c r="F10" s="102"/>
      <c r="G10" s="103"/>
      <c r="H10" s="104"/>
      <c r="I10" s="107"/>
      <c r="J10" s="107"/>
      <c r="K10" s="103"/>
      <c r="L10" s="104"/>
      <c r="M10" s="102"/>
      <c r="N10" s="102"/>
      <c r="O10" s="102"/>
      <c r="P10" s="103"/>
      <c r="Q10" s="104"/>
      <c r="R10" s="102"/>
      <c r="S10" s="102"/>
      <c r="T10" s="102"/>
      <c r="U10" s="103"/>
      <c r="V10" s="104"/>
      <c r="W10" s="102"/>
      <c r="X10" s="102"/>
      <c r="Y10" s="102"/>
      <c r="Z10" s="103"/>
      <c r="AA10" s="104"/>
      <c r="AB10" s="102"/>
      <c r="AC10" s="102"/>
      <c r="AD10" s="102"/>
      <c r="AE10" s="103"/>
      <c r="AF10" s="104"/>
      <c r="AG10" s="102"/>
      <c r="AH10" s="102"/>
      <c r="AI10" s="102"/>
      <c r="AJ10" s="103"/>
      <c r="AK10" s="104"/>
      <c r="AL10" s="102"/>
      <c r="AM10" s="102"/>
      <c r="AN10" s="102"/>
      <c r="AO10" s="103"/>
      <c r="AP10" s="104"/>
      <c r="AQ10" s="102"/>
      <c r="AR10" s="102"/>
      <c r="AS10" s="102"/>
      <c r="AT10" s="103"/>
      <c r="AU10" s="104"/>
      <c r="AV10" s="102"/>
      <c r="AW10" s="102"/>
      <c r="AX10" s="102"/>
      <c r="AY10" s="103"/>
      <c r="AZ10" s="104"/>
      <c r="BA10" s="102"/>
      <c r="BB10" s="102"/>
      <c r="BC10" s="102"/>
      <c r="BD10" s="103"/>
      <c r="BE10" s="104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  <c r="BU10" s="102"/>
      <c r="BV10" s="102"/>
      <c r="BW10" s="105"/>
      <c r="BX10" s="102"/>
      <c r="BY10" s="102"/>
      <c r="BZ10" s="102"/>
      <c r="CA10" s="102"/>
      <c r="CB10" s="102"/>
    </row>
    <row r="11" spans="1:80">
      <c r="A11" s="108"/>
      <c r="B11" s="109" t="s">
        <v>229</v>
      </c>
      <c r="C11" s="109"/>
      <c r="D11" s="109"/>
      <c r="E11" s="109"/>
      <c r="F11" s="109"/>
      <c r="G11" s="110"/>
      <c r="H11" s="111"/>
      <c r="I11" s="112"/>
      <c r="J11" s="112"/>
      <c r="K11" s="110"/>
      <c r="L11" s="111"/>
      <c r="M11" s="109"/>
      <c r="N11" s="109"/>
      <c r="O11" s="109"/>
      <c r="P11" s="110"/>
      <c r="Q11" s="111"/>
      <c r="R11" s="109"/>
      <c r="S11" s="109"/>
      <c r="T11" s="109"/>
      <c r="U11" s="110"/>
      <c r="V11" s="111"/>
      <c r="W11" s="109"/>
      <c r="X11" s="109"/>
      <c r="Y11" s="109"/>
      <c r="Z11" s="110"/>
      <c r="AA11" s="111"/>
      <c r="AB11" s="109"/>
      <c r="AC11" s="109"/>
      <c r="AD11" s="109"/>
      <c r="AE11" s="110"/>
      <c r="AF11" s="111"/>
      <c r="AG11" s="109"/>
      <c r="AH11" s="109"/>
      <c r="AI11" s="109"/>
      <c r="AJ11" s="110"/>
      <c r="AK11" s="111"/>
      <c r="AL11" s="109"/>
      <c r="AM11" s="109"/>
      <c r="AN11" s="109"/>
      <c r="AO11" s="110"/>
      <c r="AP11" s="111"/>
      <c r="AQ11" s="109"/>
      <c r="AR11" s="109"/>
      <c r="AS11" s="109"/>
      <c r="AT11" s="110"/>
      <c r="AU11" s="111"/>
      <c r="AV11" s="109"/>
      <c r="AW11" s="109"/>
      <c r="AX11" s="109"/>
      <c r="AY11" s="110"/>
      <c r="AZ11" s="111"/>
      <c r="BA11" s="109"/>
      <c r="BB11" s="109"/>
      <c r="BC11" s="109"/>
      <c r="BD11" s="110"/>
      <c r="BE11" s="111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13"/>
      <c r="BX11" s="109"/>
      <c r="BY11" s="109"/>
      <c r="BZ11" s="109"/>
      <c r="CA11" s="109"/>
      <c r="CB11" s="109"/>
    </row>
    <row r="12" spans="1:80">
      <c r="B12" s="115" t="s">
        <v>230</v>
      </c>
      <c r="C12" s="109"/>
      <c r="D12" s="109"/>
      <c r="E12" s="109"/>
      <c r="F12" s="109"/>
      <c r="G12" s="110"/>
      <c r="H12" s="111"/>
      <c r="I12" s="112"/>
      <c r="J12" s="112"/>
      <c r="K12" s="110"/>
      <c r="L12" s="111"/>
      <c r="M12" s="109"/>
      <c r="N12" s="109"/>
      <c r="O12" s="109"/>
      <c r="P12" s="110"/>
      <c r="Q12" s="111"/>
      <c r="R12" s="109"/>
      <c r="S12" s="109"/>
      <c r="T12" s="109"/>
      <c r="U12" s="110"/>
      <c r="V12" s="111"/>
      <c r="W12" s="109"/>
      <c r="X12" s="109"/>
      <c r="Y12" s="109"/>
      <c r="Z12" s="110"/>
      <c r="AA12" s="111"/>
      <c r="AB12" s="109"/>
      <c r="AC12" s="109"/>
      <c r="AD12" s="109"/>
      <c r="AE12" s="110"/>
      <c r="AF12" s="111"/>
      <c r="AG12" s="109"/>
      <c r="AH12" s="109"/>
      <c r="AI12" s="109"/>
      <c r="AJ12" s="110"/>
      <c r="AK12" s="111"/>
      <c r="AL12" s="109"/>
      <c r="AM12" s="109"/>
      <c r="AN12" s="109"/>
      <c r="AO12" s="110"/>
      <c r="AP12" s="111"/>
      <c r="AQ12" s="109"/>
      <c r="AR12" s="109"/>
      <c r="AS12" s="109"/>
      <c r="AT12" s="110"/>
      <c r="AU12" s="111"/>
      <c r="AV12" s="109"/>
      <c r="AW12" s="109"/>
      <c r="AX12" s="109"/>
      <c r="AY12" s="110"/>
      <c r="AZ12" s="111"/>
      <c r="BA12" s="109"/>
      <c r="BB12" s="109"/>
      <c r="BC12" s="109"/>
      <c r="BD12" s="110"/>
      <c r="BE12" s="111"/>
      <c r="BF12" s="109"/>
      <c r="BG12" s="109"/>
      <c r="BH12" s="109"/>
      <c r="BI12" s="109"/>
      <c r="BJ12" s="109"/>
    </row>
    <row r="14" spans="1:80">
      <c r="A14" s="116" t="s">
        <v>231</v>
      </c>
      <c r="B14" s="117"/>
      <c r="C14" s="117"/>
      <c r="D14" s="117"/>
      <c r="E14" s="117"/>
      <c r="F14" s="117"/>
      <c r="G14" s="118"/>
      <c r="H14" s="119"/>
      <c r="I14" s="117"/>
      <c r="J14" s="117"/>
      <c r="K14" s="118"/>
      <c r="L14" s="119"/>
      <c r="M14" s="117"/>
      <c r="N14" s="117"/>
      <c r="O14" s="117"/>
      <c r="P14" s="118"/>
      <c r="Q14" s="119"/>
      <c r="R14" s="117"/>
      <c r="S14" s="117"/>
      <c r="T14" s="117"/>
      <c r="U14" s="118"/>
      <c r="V14" s="119"/>
      <c r="W14" s="117"/>
      <c r="X14" s="117"/>
      <c r="Y14" s="117"/>
      <c r="Z14" s="118"/>
      <c r="AA14" s="119"/>
      <c r="AB14" s="117"/>
      <c r="AC14" s="117"/>
      <c r="AD14" s="117"/>
      <c r="AE14" s="118"/>
      <c r="AF14" s="119"/>
      <c r="AG14" s="117"/>
      <c r="AH14" s="117"/>
      <c r="AI14" s="117"/>
      <c r="AJ14" s="118"/>
      <c r="AK14" s="119"/>
      <c r="AL14" s="117"/>
      <c r="AM14" s="117"/>
      <c r="AN14" s="117"/>
      <c r="AO14" s="118"/>
      <c r="AP14" s="119"/>
      <c r="AQ14" s="117"/>
      <c r="AR14" s="117"/>
      <c r="AS14" s="117"/>
      <c r="AT14" s="118"/>
      <c r="AU14" s="119"/>
      <c r="AV14" s="117"/>
      <c r="AW14" s="117"/>
      <c r="AX14" s="117"/>
      <c r="AY14" s="118"/>
      <c r="AZ14" s="119"/>
      <c r="BA14" s="117"/>
      <c r="BB14" s="117"/>
      <c r="BC14" s="117"/>
      <c r="BD14" s="118"/>
      <c r="BE14" s="119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20"/>
      <c r="BX14" s="117"/>
      <c r="BY14" s="117"/>
      <c r="BZ14" s="117"/>
      <c r="CA14" s="117"/>
      <c r="CB14" s="117"/>
    </row>
    <row r="15" spans="1:80">
      <c r="A15" s="101"/>
      <c r="B15" s="102" t="s">
        <v>232</v>
      </c>
      <c r="C15" s="102"/>
      <c r="D15" s="102"/>
      <c r="E15" s="102"/>
      <c r="F15" s="102"/>
      <c r="G15" s="103"/>
      <c r="H15" s="104"/>
      <c r="I15" s="107"/>
      <c r="J15" s="107"/>
      <c r="K15" s="121"/>
      <c r="L15" s="104"/>
      <c r="M15" s="102"/>
      <c r="N15" s="102"/>
      <c r="O15" s="102"/>
      <c r="P15" s="103"/>
      <c r="Q15" s="104"/>
      <c r="R15" s="102"/>
      <c r="S15" s="102"/>
      <c r="T15" s="102"/>
      <c r="U15" s="103"/>
      <c r="V15" s="104"/>
      <c r="W15" s="102"/>
      <c r="X15" s="102"/>
      <c r="Y15" s="102"/>
      <c r="Z15" s="103"/>
      <c r="AA15" s="104"/>
      <c r="AB15" s="102"/>
      <c r="AC15" s="102"/>
      <c r="AD15" s="102"/>
      <c r="AE15" s="103"/>
      <c r="AF15" s="104"/>
      <c r="AG15" s="102"/>
      <c r="AH15" s="102"/>
      <c r="AI15" s="102"/>
      <c r="AJ15" s="103"/>
      <c r="AK15" s="104"/>
      <c r="AL15" s="102"/>
      <c r="AM15" s="102"/>
      <c r="AN15" s="102"/>
      <c r="AO15" s="103"/>
      <c r="AP15" s="104"/>
      <c r="AQ15" s="102"/>
      <c r="AR15" s="102"/>
      <c r="AS15" s="102"/>
      <c r="AT15" s="103"/>
      <c r="AU15" s="104"/>
      <c r="AV15" s="102"/>
      <c r="AW15" s="102"/>
      <c r="AX15" s="102"/>
      <c r="AY15" s="103"/>
      <c r="AZ15" s="104"/>
      <c r="BA15" s="102"/>
      <c r="BB15" s="102"/>
      <c r="BC15" s="102"/>
      <c r="BD15" s="103"/>
      <c r="BE15" s="104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5"/>
      <c r="BX15" s="102"/>
      <c r="BY15" s="102"/>
      <c r="BZ15" s="102"/>
      <c r="CA15" s="102"/>
      <c r="CB15" s="102"/>
    </row>
    <row r="16" spans="1:80">
      <c r="A16" s="101"/>
      <c r="B16" s="102" t="s">
        <v>233</v>
      </c>
      <c r="C16" s="102"/>
      <c r="D16" s="102"/>
      <c r="E16" s="102"/>
      <c r="F16" s="102"/>
      <c r="G16" s="103"/>
      <c r="H16" s="104"/>
      <c r="I16" s="102"/>
      <c r="J16" s="102"/>
      <c r="K16" s="103"/>
      <c r="L16" s="122"/>
      <c r="M16" s="107"/>
      <c r="N16" s="123"/>
      <c r="O16" s="102"/>
      <c r="P16" s="103"/>
      <c r="Q16" s="104"/>
      <c r="R16" s="102"/>
      <c r="S16" s="102"/>
      <c r="T16" s="102"/>
      <c r="U16" s="103"/>
      <c r="V16" s="104"/>
      <c r="W16" s="102"/>
      <c r="X16" s="102"/>
      <c r="Y16" s="102"/>
      <c r="Z16" s="103"/>
      <c r="AA16" s="104"/>
      <c r="AB16" s="102"/>
      <c r="AC16" s="102"/>
      <c r="AD16" s="102"/>
      <c r="AE16" s="103"/>
      <c r="AF16" s="104"/>
      <c r="AG16" s="102"/>
      <c r="AH16" s="102"/>
      <c r="AI16" s="102"/>
      <c r="AJ16" s="103"/>
      <c r="AK16" s="104"/>
      <c r="AL16" s="102"/>
      <c r="AM16" s="102"/>
      <c r="AN16" s="102"/>
      <c r="AO16" s="103"/>
      <c r="AP16" s="104"/>
      <c r="AQ16" s="102"/>
      <c r="AR16" s="102"/>
      <c r="AS16" s="102"/>
      <c r="AT16" s="103"/>
      <c r="AU16" s="104"/>
      <c r="AV16" s="102"/>
      <c r="AW16" s="102"/>
      <c r="AX16" s="102"/>
      <c r="AY16" s="103"/>
      <c r="AZ16" s="104"/>
      <c r="BA16" s="102"/>
      <c r="BB16" s="102"/>
      <c r="BC16" s="102"/>
      <c r="BD16" s="103"/>
      <c r="BE16" s="104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  <c r="BR16" s="102"/>
      <c r="BS16" s="102"/>
      <c r="BT16" s="102"/>
      <c r="BU16" s="102"/>
      <c r="BV16" s="102"/>
      <c r="BW16" s="105"/>
      <c r="BX16" s="102"/>
      <c r="BY16" s="102"/>
      <c r="BZ16" s="102"/>
      <c r="CA16" s="102"/>
      <c r="CB16" s="102"/>
    </row>
    <row r="17" spans="1:80">
      <c r="A17" s="101"/>
      <c r="B17" s="102" t="s">
        <v>234</v>
      </c>
      <c r="C17" s="102"/>
      <c r="D17" s="102"/>
      <c r="E17" s="102"/>
      <c r="F17" s="102"/>
      <c r="G17" s="103"/>
      <c r="H17" s="104"/>
      <c r="I17" s="102"/>
      <c r="J17" s="102"/>
      <c r="K17" s="103"/>
      <c r="L17" s="104"/>
      <c r="M17" s="102"/>
      <c r="N17" s="107"/>
      <c r="O17" s="107"/>
      <c r="P17" s="121"/>
      <c r="Q17" s="104"/>
      <c r="R17" s="102"/>
      <c r="S17" s="102"/>
      <c r="T17" s="102"/>
      <c r="U17" s="103"/>
      <c r="V17" s="104"/>
      <c r="W17" s="102"/>
      <c r="X17" s="102"/>
      <c r="Y17" s="102"/>
      <c r="Z17" s="103"/>
      <c r="AA17" s="104"/>
      <c r="AB17" s="102"/>
      <c r="AC17" s="102"/>
      <c r="AD17" s="102"/>
      <c r="AE17" s="103"/>
      <c r="AF17" s="104"/>
      <c r="AG17" s="102"/>
      <c r="AH17" s="102"/>
      <c r="AI17" s="102"/>
      <c r="AJ17" s="103"/>
      <c r="AK17" s="104"/>
      <c r="AL17" s="102"/>
      <c r="AM17" s="102"/>
      <c r="AN17" s="102"/>
      <c r="AO17" s="103"/>
      <c r="AP17" s="104"/>
      <c r="AQ17" s="102"/>
      <c r="AR17" s="102"/>
      <c r="AS17" s="102"/>
      <c r="AT17" s="103"/>
      <c r="AU17" s="104"/>
      <c r="AV17" s="102"/>
      <c r="AW17" s="102"/>
      <c r="AX17" s="102"/>
      <c r="AY17" s="103"/>
      <c r="AZ17" s="104"/>
      <c r="BA17" s="102"/>
      <c r="BB17" s="102"/>
      <c r="BC17" s="102"/>
      <c r="BD17" s="103"/>
      <c r="BE17" s="104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  <c r="BR17" s="102"/>
      <c r="BS17" s="102"/>
      <c r="BT17" s="102"/>
      <c r="BU17" s="102"/>
      <c r="BV17" s="102"/>
      <c r="BW17" s="105"/>
      <c r="BX17" s="102"/>
      <c r="BY17" s="102"/>
      <c r="BZ17" s="102"/>
      <c r="CA17" s="102"/>
      <c r="CB17" s="102"/>
    </row>
    <row r="18" spans="1:80">
      <c r="A18" s="101"/>
      <c r="B18" s="102" t="s">
        <v>235</v>
      </c>
      <c r="C18" s="102"/>
      <c r="D18" s="102"/>
      <c r="E18" s="102"/>
      <c r="F18" s="102"/>
      <c r="G18" s="103"/>
      <c r="H18" s="104"/>
      <c r="I18" s="102"/>
      <c r="J18" s="102"/>
      <c r="K18" s="103"/>
      <c r="L18" s="104"/>
      <c r="M18" s="102"/>
      <c r="N18" s="102"/>
      <c r="O18" s="107"/>
      <c r="P18" s="121"/>
      <c r="Q18" s="104"/>
      <c r="R18" s="102"/>
      <c r="S18" s="102"/>
      <c r="T18" s="102"/>
      <c r="U18" s="103"/>
      <c r="V18" s="104"/>
      <c r="W18" s="102"/>
      <c r="X18" s="102"/>
      <c r="Y18" s="102"/>
      <c r="Z18" s="103"/>
      <c r="AA18" s="104"/>
      <c r="AB18" s="102"/>
      <c r="AC18" s="102"/>
      <c r="AD18" s="102"/>
      <c r="AE18" s="103"/>
      <c r="AF18" s="104"/>
      <c r="AG18" s="102"/>
      <c r="AH18" s="102"/>
      <c r="AI18" s="102"/>
      <c r="AJ18" s="103"/>
      <c r="AK18" s="104"/>
      <c r="AL18" s="102"/>
      <c r="AM18" s="102"/>
      <c r="AN18" s="102"/>
      <c r="AO18" s="103"/>
      <c r="AP18" s="104"/>
      <c r="AQ18" s="102"/>
      <c r="AR18" s="102"/>
      <c r="AS18" s="102"/>
      <c r="AT18" s="103"/>
      <c r="AU18" s="104"/>
      <c r="AV18" s="102"/>
      <c r="AW18" s="102"/>
      <c r="AX18" s="102"/>
      <c r="AY18" s="103"/>
      <c r="AZ18" s="104"/>
      <c r="BA18" s="102"/>
      <c r="BB18" s="102"/>
      <c r="BC18" s="102"/>
      <c r="BD18" s="103"/>
      <c r="BE18" s="104"/>
      <c r="BF18" s="102"/>
      <c r="BG18" s="102"/>
      <c r="BH18" s="102"/>
      <c r="BI18" s="102"/>
      <c r="BJ18" s="102"/>
      <c r="BK18" s="102"/>
      <c r="BL18" s="102"/>
      <c r="BM18" s="102"/>
      <c r="BN18" s="102"/>
      <c r="BO18" s="102"/>
      <c r="BP18" s="102"/>
      <c r="BQ18" s="102"/>
      <c r="BR18" s="102"/>
      <c r="BS18" s="102"/>
      <c r="BT18" s="102"/>
      <c r="BU18" s="102"/>
      <c r="BV18" s="102"/>
      <c r="BW18" s="105"/>
      <c r="BX18" s="102"/>
      <c r="BY18" s="102"/>
      <c r="BZ18" s="102"/>
      <c r="CA18" s="102"/>
      <c r="CB18" s="102"/>
    </row>
    <row r="19" spans="1:80">
      <c r="A19" s="101"/>
      <c r="B19" s="102" t="s">
        <v>236</v>
      </c>
      <c r="C19" s="102"/>
      <c r="D19" s="102"/>
      <c r="E19" s="102"/>
      <c r="F19" s="102"/>
      <c r="G19" s="103"/>
      <c r="H19" s="104"/>
      <c r="I19" s="102"/>
      <c r="J19" s="102"/>
      <c r="K19" s="103"/>
      <c r="L19" s="104"/>
      <c r="M19" s="102"/>
      <c r="N19" s="102"/>
      <c r="O19" s="102"/>
      <c r="P19" s="103"/>
      <c r="Q19" s="122"/>
      <c r="R19" s="107"/>
      <c r="S19" s="107"/>
      <c r="T19" s="107"/>
      <c r="U19" s="121"/>
      <c r="V19" s="104"/>
      <c r="W19" s="102"/>
      <c r="X19" s="102"/>
      <c r="Y19" s="102"/>
      <c r="Z19" s="103"/>
      <c r="AA19" s="104"/>
      <c r="AB19" s="102"/>
      <c r="AC19" s="102"/>
      <c r="AD19" s="102"/>
      <c r="AE19" s="103"/>
      <c r="AF19" s="104"/>
      <c r="AG19" s="102"/>
      <c r="AH19" s="102"/>
      <c r="AI19" s="102"/>
      <c r="AJ19" s="103"/>
      <c r="AK19" s="104"/>
      <c r="AL19" s="102"/>
      <c r="AM19" s="102"/>
      <c r="AN19" s="102"/>
      <c r="AO19" s="103"/>
      <c r="AP19" s="104"/>
      <c r="AQ19" s="102"/>
      <c r="AR19" s="102"/>
      <c r="AS19" s="102"/>
      <c r="AT19" s="103"/>
      <c r="AU19" s="104"/>
      <c r="AV19" s="102"/>
      <c r="AW19" s="102"/>
      <c r="AX19" s="102"/>
      <c r="AY19" s="103"/>
      <c r="AZ19" s="104"/>
      <c r="BA19" s="102"/>
      <c r="BB19" s="102"/>
      <c r="BC19" s="102"/>
      <c r="BD19" s="103"/>
      <c r="BE19" s="104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5"/>
      <c r="BX19" s="102"/>
      <c r="BY19" s="102"/>
      <c r="BZ19" s="102"/>
      <c r="CA19" s="102"/>
      <c r="CB19" s="102"/>
    </row>
    <row r="20" spans="1:80">
      <c r="A20" s="101"/>
      <c r="B20" s="102" t="s">
        <v>237</v>
      </c>
      <c r="C20" s="102"/>
      <c r="D20" s="102"/>
      <c r="E20" s="102"/>
      <c r="F20" s="102"/>
      <c r="G20" s="103"/>
      <c r="H20" s="104"/>
      <c r="I20" s="102"/>
      <c r="J20" s="102"/>
      <c r="K20" s="103"/>
      <c r="L20" s="104"/>
      <c r="M20" s="102"/>
      <c r="N20" s="102"/>
      <c r="O20" s="102"/>
      <c r="P20" s="103"/>
      <c r="Q20" s="104"/>
      <c r="R20" s="102"/>
      <c r="S20" s="102"/>
      <c r="T20" s="107"/>
      <c r="U20" s="121"/>
      <c r="V20" s="104"/>
      <c r="W20" s="102"/>
      <c r="X20" s="102"/>
      <c r="Y20" s="102"/>
      <c r="Z20" s="103"/>
      <c r="AA20" s="104"/>
      <c r="AB20" s="102"/>
      <c r="AC20" s="102"/>
      <c r="AD20" s="102"/>
      <c r="AE20" s="103"/>
      <c r="AF20" s="104"/>
      <c r="AG20" s="102"/>
      <c r="AH20" s="102"/>
      <c r="AI20" s="102"/>
      <c r="AJ20" s="103"/>
      <c r="AK20" s="104"/>
      <c r="AL20" s="102"/>
      <c r="AM20" s="102"/>
      <c r="AN20" s="102"/>
      <c r="AO20" s="103"/>
      <c r="AP20" s="104"/>
      <c r="AQ20" s="102"/>
      <c r="AR20" s="102"/>
      <c r="AS20" s="102"/>
      <c r="AT20" s="103"/>
      <c r="AU20" s="104"/>
      <c r="AV20" s="102"/>
      <c r="AW20" s="102"/>
      <c r="AX20" s="102"/>
      <c r="AY20" s="103"/>
      <c r="AZ20" s="104"/>
      <c r="BA20" s="102"/>
      <c r="BB20" s="102"/>
      <c r="BC20" s="102"/>
      <c r="BD20" s="103"/>
      <c r="BE20" s="104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105"/>
      <c r="BX20" s="102"/>
      <c r="BY20" s="102"/>
      <c r="BZ20" s="102"/>
      <c r="CA20" s="102"/>
      <c r="CB20" s="102"/>
    </row>
    <row r="21" spans="1:80">
      <c r="A21" s="101"/>
      <c r="B21" s="102" t="s">
        <v>238</v>
      </c>
      <c r="C21" s="102"/>
      <c r="D21" s="102"/>
      <c r="E21" s="102"/>
      <c r="F21" s="102"/>
      <c r="G21" s="103"/>
      <c r="H21" s="104"/>
      <c r="I21" s="102"/>
      <c r="J21" s="102"/>
      <c r="K21" s="103"/>
      <c r="L21" s="104"/>
      <c r="M21" s="102"/>
      <c r="N21" s="102"/>
      <c r="O21" s="102"/>
      <c r="P21" s="103"/>
      <c r="Q21" s="104"/>
      <c r="R21" s="102"/>
      <c r="S21" s="102"/>
      <c r="T21" s="102"/>
      <c r="U21" s="103"/>
      <c r="V21" s="122"/>
      <c r="W21" s="107"/>
      <c r="X21" s="107"/>
      <c r="Y21" s="107"/>
      <c r="Z21" s="121"/>
      <c r="AA21" s="104"/>
      <c r="AB21" s="102"/>
      <c r="AC21" s="102"/>
      <c r="AD21" s="102"/>
      <c r="AE21" s="103"/>
      <c r="AF21" s="104"/>
      <c r="AG21" s="102"/>
      <c r="AH21" s="102"/>
      <c r="AI21" s="102"/>
      <c r="AJ21" s="103"/>
      <c r="AK21" s="104"/>
      <c r="AL21" s="102"/>
      <c r="AM21" s="102"/>
      <c r="AN21" s="102"/>
      <c r="AO21" s="103"/>
      <c r="AP21" s="104"/>
      <c r="AQ21" s="102"/>
      <c r="AR21" s="102"/>
      <c r="AS21" s="102"/>
      <c r="AT21" s="103"/>
      <c r="AU21" s="104"/>
      <c r="AV21" s="102"/>
      <c r="AW21" s="102"/>
      <c r="AX21" s="102"/>
      <c r="AY21" s="103"/>
      <c r="AZ21" s="104"/>
      <c r="BA21" s="102"/>
      <c r="BB21" s="102"/>
      <c r="BC21" s="102"/>
      <c r="BD21" s="103"/>
      <c r="BE21" s="104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5"/>
      <c r="BX21" s="102"/>
      <c r="BY21" s="102"/>
      <c r="BZ21" s="102"/>
      <c r="CA21" s="102"/>
      <c r="CB21" s="102"/>
    </row>
    <row r="22" spans="1:80">
      <c r="A22" s="108"/>
      <c r="B22" s="102"/>
      <c r="C22" s="109"/>
      <c r="D22" s="109"/>
      <c r="E22" s="109"/>
      <c r="F22" s="109"/>
      <c r="G22" s="110"/>
      <c r="H22" s="111"/>
      <c r="I22" s="109"/>
      <c r="J22" s="109"/>
      <c r="K22" s="110"/>
      <c r="L22" s="111"/>
      <c r="M22" s="109"/>
      <c r="N22" s="109"/>
      <c r="O22" s="109"/>
      <c r="P22" s="124"/>
      <c r="Q22" s="111"/>
      <c r="R22" s="109"/>
      <c r="S22" s="109"/>
      <c r="T22" s="109"/>
      <c r="U22" s="110"/>
      <c r="V22" s="111"/>
      <c r="W22" s="109"/>
      <c r="X22" s="109"/>
      <c r="Y22" s="109"/>
      <c r="Z22" s="110"/>
      <c r="AA22" s="111"/>
      <c r="AB22" s="109"/>
      <c r="AC22" s="109"/>
      <c r="AD22" s="109"/>
      <c r="AE22" s="110"/>
      <c r="AF22" s="111"/>
      <c r="AG22" s="109"/>
      <c r="AH22" s="109"/>
      <c r="AI22" s="109"/>
      <c r="AJ22" s="110"/>
      <c r="AK22" s="111"/>
      <c r="AL22" s="109"/>
      <c r="AM22" s="109"/>
      <c r="AN22" s="109"/>
      <c r="AO22" s="110"/>
      <c r="AP22" s="111"/>
      <c r="AQ22" s="109"/>
      <c r="AR22" s="109"/>
      <c r="AS22" s="109"/>
      <c r="AT22" s="110"/>
      <c r="AU22" s="111"/>
      <c r="AV22" s="109"/>
      <c r="AW22" s="109"/>
      <c r="AX22" s="109"/>
      <c r="AY22" s="110"/>
      <c r="AZ22" s="111"/>
      <c r="BA22" s="109"/>
      <c r="BB22" s="109"/>
      <c r="BC22" s="109"/>
      <c r="BD22" s="110"/>
      <c r="BE22" s="111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/>
      <c r="BW22" s="125"/>
      <c r="BX22" s="109"/>
      <c r="BY22" s="109"/>
      <c r="BZ22" s="109"/>
      <c r="CA22" s="109"/>
      <c r="CB22" s="109"/>
    </row>
    <row r="24" spans="1:80">
      <c r="A24" s="116" t="s">
        <v>239</v>
      </c>
      <c r="B24" s="117"/>
      <c r="C24" s="117"/>
      <c r="D24" s="117"/>
      <c r="E24" s="117"/>
      <c r="F24" s="117"/>
      <c r="G24" s="118"/>
      <c r="H24" s="119"/>
      <c r="I24" s="117"/>
      <c r="J24" s="117"/>
      <c r="K24" s="118"/>
      <c r="L24" s="119"/>
      <c r="M24" s="117"/>
      <c r="N24" s="117"/>
      <c r="O24" s="117"/>
      <c r="P24" s="118"/>
      <c r="Q24" s="119"/>
      <c r="R24" s="117"/>
      <c r="S24" s="117"/>
      <c r="T24" s="117"/>
      <c r="U24" s="118"/>
      <c r="V24" s="119"/>
      <c r="W24" s="117"/>
      <c r="X24" s="117"/>
      <c r="Y24" s="117"/>
      <c r="Z24" s="118"/>
      <c r="AA24" s="119"/>
      <c r="AB24" s="117"/>
      <c r="AC24" s="117"/>
      <c r="AD24" s="117"/>
      <c r="AE24" s="118"/>
      <c r="AF24" s="119"/>
      <c r="AG24" s="117"/>
      <c r="AH24" s="117"/>
      <c r="AI24" s="117"/>
      <c r="AJ24" s="118"/>
      <c r="AK24" s="119"/>
      <c r="AL24" s="117"/>
      <c r="AM24" s="117"/>
      <c r="AN24" s="117"/>
      <c r="AO24" s="118"/>
      <c r="AP24" s="119"/>
      <c r="AQ24" s="117"/>
      <c r="AR24" s="117"/>
      <c r="AS24" s="117"/>
      <c r="AT24" s="118"/>
      <c r="AU24" s="119"/>
      <c r="AV24" s="117"/>
      <c r="AW24" s="117"/>
      <c r="AX24" s="117"/>
      <c r="AY24" s="118"/>
      <c r="AZ24" s="119"/>
      <c r="BA24" s="117"/>
      <c r="BB24" s="117"/>
      <c r="BC24" s="117"/>
      <c r="BD24" s="118"/>
      <c r="BE24" s="119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20"/>
      <c r="BX24" s="117"/>
      <c r="BY24" s="117"/>
      <c r="BZ24" s="117"/>
      <c r="CA24" s="117"/>
      <c r="CB24" s="117"/>
    </row>
    <row r="25" spans="1:80">
      <c r="A25" s="101"/>
      <c r="B25" s="102" t="s">
        <v>240</v>
      </c>
      <c r="C25" s="102"/>
      <c r="D25" s="102"/>
      <c r="E25" s="102"/>
      <c r="F25" s="102"/>
      <c r="G25" s="103"/>
      <c r="H25" s="104"/>
      <c r="I25" s="102"/>
      <c r="J25" s="102"/>
      <c r="K25" s="103"/>
      <c r="L25" s="104"/>
      <c r="M25" s="102"/>
      <c r="N25" s="102"/>
      <c r="O25" s="102"/>
      <c r="P25" s="103"/>
      <c r="Q25" s="104"/>
      <c r="R25" s="102"/>
      <c r="S25" s="102"/>
      <c r="T25" s="102"/>
      <c r="U25" s="103"/>
      <c r="V25" s="104"/>
      <c r="W25" s="102"/>
      <c r="X25" s="102"/>
      <c r="Y25" s="102"/>
      <c r="Z25" s="103"/>
      <c r="AA25" s="104"/>
      <c r="AB25" s="107"/>
      <c r="AC25" s="107"/>
      <c r="AD25" s="102"/>
      <c r="AE25" s="103"/>
      <c r="AF25" s="104"/>
      <c r="AG25" s="102"/>
      <c r="AH25" s="102"/>
      <c r="AI25" s="102"/>
      <c r="AJ25" s="103"/>
      <c r="AK25" s="104"/>
      <c r="AL25" s="102"/>
      <c r="AM25" s="102"/>
      <c r="AN25" s="102"/>
      <c r="AO25" s="103"/>
      <c r="AP25" s="104"/>
      <c r="AQ25" s="102"/>
      <c r="AR25" s="102"/>
      <c r="AS25" s="102"/>
      <c r="AT25" s="103"/>
      <c r="AU25" s="104"/>
      <c r="AV25" s="102"/>
      <c r="AW25" s="102"/>
      <c r="AX25" s="102"/>
      <c r="AY25" s="103"/>
      <c r="AZ25" s="104"/>
      <c r="BA25" s="102"/>
      <c r="BB25" s="102"/>
      <c r="BC25" s="102"/>
      <c r="BD25" s="103"/>
      <c r="BE25" s="104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5"/>
      <c r="BX25" s="102"/>
      <c r="BY25" s="102"/>
      <c r="BZ25" s="102"/>
      <c r="CA25" s="102"/>
      <c r="CB25" s="102"/>
    </row>
    <row r="26" spans="1:80">
      <c r="A26" s="101"/>
      <c r="B26" s="102" t="s">
        <v>241</v>
      </c>
      <c r="C26" s="102"/>
      <c r="D26" s="102"/>
      <c r="E26" s="102"/>
      <c r="F26" s="102"/>
      <c r="G26" s="103"/>
      <c r="H26" s="104"/>
      <c r="I26" s="102"/>
      <c r="J26" s="102"/>
      <c r="K26" s="103"/>
      <c r="L26" s="104"/>
      <c r="M26" s="102"/>
      <c r="N26" s="102"/>
      <c r="O26" s="102"/>
      <c r="P26" s="103"/>
      <c r="Q26" s="104"/>
      <c r="R26" s="102"/>
      <c r="S26" s="102"/>
      <c r="T26" s="102"/>
      <c r="U26" s="103"/>
      <c r="V26" s="104"/>
      <c r="W26" s="102"/>
      <c r="X26" s="102"/>
      <c r="Y26" s="102"/>
      <c r="Z26" s="103"/>
      <c r="AA26" s="104"/>
      <c r="AB26" s="102"/>
      <c r="AC26" s="107"/>
      <c r="AD26" s="107"/>
      <c r="AE26" s="126"/>
      <c r="AF26" s="106"/>
      <c r="AG26" s="102"/>
      <c r="AH26" s="102"/>
      <c r="AI26" s="102"/>
      <c r="AJ26" s="103"/>
      <c r="AK26" s="104"/>
      <c r="AL26" s="102"/>
      <c r="AM26" s="102"/>
      <c r="AN26" s="102"/>
      <c r="AO26" s="103"/>
      <c r="AP26" s="104"/>
      <c r="AQ26" s="102"/>
      <c r="AR26" s="102"/>
      <c r="AS26" s="102"/>
      <c r="AT26" s="103"/>
      <c r="AU26" s="104"/>
      <c r="AV26" s="102"/>
      <c r="AW26" s="102"/>
      <c r="AX26" s="102"/>
      <c r="AY26" s="103"/>
      <c r="AZ26" s="104"/>
      <c r="BA26" s="102"/>
      <c r="BB26" s="102"/>
      <c r="BC26" s="102"/>
      <c r="BD26" s="103"/>
      <c r="BE26" s="104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2"/>
      <c r="BW26" s="105"/>
      <c r="BX26" s="102"/>
      <c r="BY26" s="102"/>
      <c r="BZ26" s="102"/>
      <c r="CA26" s="102"/>
      <c r="CB26" s="102"/>
    </row>
    <row r="27" spans="1:80">
      <c r="A27" s="101"/>
      <c r="B27" s="102" t="s">
        <v>242</v>
      </c>
      <c r="C27" s="102"/>
      <c r="D27" s="102"/>
      <c r="E27" s="102"/>
      <c r="F27" s="102"/>
      <c r="G27" s="103"/>
      <c r="H27" s="104"/>
      <c r="I27" s="102"/>
      <c r="J27" s="102"/>
      <c r="K27" s="103"/>
      <c r="L27" s="104"/>
      <c r="M27" s="102"/>
      <c r="N27" s="102"/>
      <c r="O27" s="102"/>
      <c r="P27" s="103"/>
      <c r="Q27" s="104"/>
      <c r="R27" s="102"/>
      <c r="S27" s="102"/>
      <c r="T27" s="102"/>
      <c r="U27" s="103"/>
      <c r="V27" s="104"/>
      <c r="W27" s="102"/>
      <c r="X27" s="102"/>
      <c r="Y27" s="102"/>
      <c r="Z27" s="103"/>
      <c r="AA27" s="104"/>
      <c r="AB27" s="102"/>
      <c r="AC27" s="102"/>
      <c r="AD27" s="102"/>
      <c r="AE27" s="103"/>
      <c r="AF27" s="104"/>
      <c r="AG27" s="123"/>
      <c r="AH27" s="102"/>
      <c r="AI27" s="102"/>
      <c r="AJ27" s="103"/>
      <c r="AK27" s="104"/>
      <c r="AL27" s="102"/>
      <c r="AM27" s="102"/>
      <c r="AN27" s="102"/>
      <c r="AO27" s="103"/>
      <c r="AP27" s="104"/>
      <c r="AQ27" s="102"/>
      <c r="AR27" s="102"/>
      <c r="AS27" s="102"/>
      <c r="AT27" s="103"/>
      <c r="AU27" s="104"/>
      <c r="AV27" s="102"/>
      <c r="AW27" s="102"/>
      <c r="AX27" s="102"/>
      <c r="AY27" s="103"/>
      <c r="AZ27" s="104"/>
      <c r="BA27" s="102"/>
      <c r="BB27" s="102"/>
      <c r="BC27" s="102"/>
      <c r="BD27" s="103"/>
      <c r="BE27" s="104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5"/>
      <c r="BX27" s="102"/>
      <c r="BY27" s="102"/>
      <c r="BZ27" s="102"/>
      <c r="CA27" s="102"/>
      <c r="CB27" s="102"/>
    </row>
    <row r="28" spans="1:80">
      <c r="A28" s="101"/>
      <c r="B28" s="102" t="s">
        <v>243</v>
      </c>
      <c r="C28" s="102"/>
      <c r="D28" s="102"/>
      <c r="E28" s="102"/>
      <c r="F28" s="102"/>
      <c r="G28" s="103"/>
      <c r="H28" s="104"/>
      <c r="I28" s="102"/>
      <c r="J28" s="102"/>
      <c r="K28" s="103"/>
      <c r="L28" s="104"/>
      <c r="M28" s="102"/>
      <c r="N28" s="102"/>
      <c r="O28" s="102"/>
      <c r="P28" s="103"/>
      <c r="Q28" s="104"/>
      <c r="R28" s="102"/>
      <c r="S28" s="102"/>
      <c r="T28" s="102"/>
      <c r="U28" s="103"/>
      <c r="V28" s="104"/>
      <c r="W28" s="102"/>
      <c r="X28" s="102"/>
      <c r="Y28" s="102"/>
      <c r="Z28" s="103"/>
      <c r="AA28" s="104"/>
      <c r="AB28" s="102"/>
      <c r="AC28" s="102"/>
      <c r="AD28" s="102"/>
      <c r="AE28" s="103"/>
      <c r="AF28" s="104"/>
      <c r="AG28" s="123"/>
      <c r="AH28" s="102"/>
      <c r="AI28" s="102"/>
      <c r="AJ28" s="103"/>
      <c r="AK28" s="104"/>
      <c r="AL28" s="102"/>
      <c r="AM28" s="102"/>
      <c r="AN28" s="102"/>
      <c r="AO28" s="103"/>
      <c r="AP28" s="104"/>
      <c r="AQ28" s="102"/>
      <c r="AR28" s="102"/>
      <c r="AS28" s="102"/>
      <c r="AT28" s="103"/>
      <c r="AU28" s="104"/>
      <c r="AV28" s="102"/>
      <c r="AW28" s="102"/>
      <c r="AX28" s="102"/>
      <c r="AY28" s="103"/>
      <c r="AZ28" s="104"/>
      <c r="BA28" s="102"/>
      <c r="BB28" s="102"/>
      <c r="BC28" s="102"/>
      <c r="BD28" s="103"/>
      <c r="BE28" s="104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5"/>
      <c r="BX28" s="102"/>
      <c r="BY28" s="102"/>
      <c r="BZ28" s="102"/>
      <c r="CA28" s="102"/>
      <c r="CB28" s="102"/>
    </row>
    <row r="29" spans="1:80">
      <c r="A29" s="101"/>
      <c r="B29" s="102" t="s">
        <v>244</v>
      </c>
      <c r="C29" s="102"/>
      <c r="D29" s="102"/>
      <c r="E29" s="102"/>
      <c r="F29" s="102"/>
      <c r="G29" s="103"/>
      <c r="H29" s="104"/>
      <c r="I29" s="102"/>
      <c r="J29" s="102"/>
      <c r="K29" s="103"/>
      <c r="L29" s="104"/>
      <c r="M29" s="102"/>
      <c r="N29" s="102"/>
      <c r="O29" s="102"/>
      <c r="P29" s="103"/>
      <c r="Q29" s="104"/>
      <c r="R29" s="102"/>
      <c r="S29" s="102"/>
      <c r="T29" s="102"/>
      <c r="U29" s="103"/>
      <c r="V29" s="104"/>
      <c r="W29" s="102"/>
      <c r="X29" s="102"/>
      <c r="Y29" s="102"/>
      <c r="Z29" s="103"/>
      <c r="AA29" s="104"/>
      <c r="AB29" s="102"/>
      <c r="AC29" s="102"/>
      <c r="AD29" s="102"/>
      <c r="AE29" s="103"/>
      <c r="AF29" s="104"/>
      <c r="AG29" s="102"/>
      <c r="AH29" s="123"/>
      <c r="AI29" s="102"/>
      <c r="AJ29" s="103"/>
      <c r="AK29" s="104"/>
      <c r="AL29" s="102"/>
      <c r="AM29" s="102"/>
      <c r="AN29" s="102"/>
      <c r="AO29" s="103"/>
      <c r="AP29" s="104"/>
      <c r="AQ29" s="102"/>
      <c r="AR29" s="102"/>
      <c r="AS29" s="102"/>
      <c r="AT29" s="103"/>
      <c r="AU29" s="104"/>
      <c r="AV29" s="102"/>
      <c r="AW29" s="102"/>
      <c r="AX29" s="102"/>
      <c r="AY29" s="103"/>
      <c r="AZ29" s="104"/>
      <c r="BA29" s="102"/>
      <c r="BB29" s="102"/>
      <c r="BC29" s="102"/>
      <c r="BD29" s="103"/>
      <c r="BE29" s="104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5"/>
      <c r="BX29" s="102"/>
      <c r="BY29" s="102"/>
      <c r="BZ29" s="102"/>
      <c r="CA29" s="102"/>
      <c r="CB29" s="102"/>
    </row>
    <row r="30" spans="1:80">
      <c r="A30" s="101"/>
      <c r="B30" s="102" t="s">
        <v>245</v>
      </c>
      <c r="C30" s="102"/>
      <c r="D30" s="102"/>
      <c r="E30" s="102"/>
      <c r="F30" s="102"/>
      <c r="G30" s="103"/>
      <c r="H30" s="104"/>
      <c r="I30" s="102"/>
      <c r="J30" s="102"/>
      <c r="K30" s="103"/>
      <c r="L30" s="104"/>
      <c r="M30" s="102"/>
      <c r="N30" s="102"/>
      <c r="O30" s="102"/>
      <c r="P30" s="103"/>
      <c r="Q30" s="104"/>
      <c r="R30" s="102"/>
      <c r="S30" s="102"/>
      <c r="T30" s="102"/>
      <c r="U30" s="103"/>
      <c r="V30" s="104"/>
      <c r="W30" s="102"/>
      <c r="X30" s="102"/>
      <c r="Y30" s="102"/>
      <c r="Z30" s="103"/>
      <c r="AA30" s="104"/>
      <c r="AB30" s="102"/>
      <c r="AC30" s="102"/>
      <c r="AD30" s="102"/>
      <c r="AE30" s="103"/>
      <c r="AF30" s="122"/>
      <c r="AG30" s="107"/>
      <c r="AH30" s="102"/>
      <c r="AI30" s="102"/>
      <c r="AJ30" s="103"/>
      <c r="AK30" s="104"/>
      <c r="AL30" s="102"/>
      <c r="AM30" s="102"/>
      <c r="AN30" s="102"/>
      <c r="AO30" s="103"/>
      <c r="AP30" s="104"/>
      <c r="AQ30" s="102"/>
      <c r="AR30" s="102"/>
      <c r="AS30" s="102"/>
      <c r="AT30" s="103"/>
      <c r="AU30" s="104"/>
      <c r="AV30" s="102"/>
      <c r="AW30" s="102"/>
      <c r="AX30" s="102"/>
      <c r="AY30" s="103"/>
      <c r="AZ30" s="104"/>
      <c r="BA30" s="102"/>
      <c r="BB30" s="102"/>
      <c r="BC30" s="102"/>
      <c r="BD30" s="103"/>
      <c r="BE30" s="104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5"/>
      <c r="BX30" s="102"/>
      <c r="BY30" s="102"/>
      <c r="BZ30" s="102"/>
      <c r="CA30" s="102"/>
      <c r="CB30" s="102"/>
    </row>
    <row r="31" spans="1:80">
      <c r="A31" s="108"/>
      <c r="B31" s="109"/>
      <c r="C31" s="109"/>
      <c r="D31" s="109"/>
      <c r="E31" s="109"/>
      <c r="F31" s="109"/>
      <c r="G31" s="110"/>
      <c r="H31" s="111"/>
      <c r="I31" s="109"/>
      <c r="J31" s="109"/>
      <c r="K31" s="110"/>
      <c r="L31" s="111"/>
      <c r="M31" s="109"/>
      <c r="N31" s="109"/>
      <c r="O31" s="109"/>
      <c r="P31" s="124"/>
      <c r="Q31" s="111"/>
      <c r="R31" s="109"/>
      <c r="S31" s="109"/>
      <c r="T31" s="109"/>
      <c r="U31" s="110"/>
      <c r="V31" s="111"/>
      <c r="W31" s="109"/>
      <c r="X31" s="109"/>
      <c r="Y31" s="109"/>
      <c r="Z31" s="110"/>
      <c r="AA31" s="111"/>
      <c r="AB31" s="109"/>
      <c r="AC31" s="109"/>
      <c r="AD31" s="109"/>
      <c r="AE31" s="110"/>
      <c r="AF31" s="111"/>
      <c r="AG31" s="109"/>
      <c r="AH31" s="109"/>
      <c r="AI31" s="109"/>
      <c r="AJ31" s="110"/>
      <c r="AK31" s="111"/>
      <c r="AL31" s="109"/>
      <c r="AM31" s="109"/>
      <c r="AN31" s="109"/>
      <c r="AO31" s="110"/>
      <c r="AP31" s="111"/>
      <c r="AQ31" s="109"/>
      <c r="AR31" s="109"/>
      <c r="AS31" s="109"/>
      <c r="AT31" s="110"/>
      <c r="AU31" s="111"/>
      <c r="AV31" s="109"/>
      <c r="AW31" s="109"/>
      <c r="AX31" s="109"/>
      <c r="AY31" s="110"/>
      <c r="AZ31" s="111"/>
      <c r="BA31" s="109"/>
      <c r="BB31" s="109"/>
      <c r="BC31" s="109"/>
      <c r="BD31" s="110"/>
      <c r="BE31" s="111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/>
      <c r="BW31" s="125"/>
      <c r="BX31" s="109"/>
      <c r="BY31" s="109"/>
      <c r="BZ31" s="109"/>
      <c r="CA31" s="109"/>
      <c r="CB31" s="109"/>
    </row>
    <row r="32" spans="1:80">
      <c r="P32" s="127"/>
      <c r="BW32" s="127"/>
    </row>
    <row r="33" spans="1:80">
      <c r="A33" s="116" t="s">
        <v>246</v>
      </c>
      <c r="B33" s="117"/>
      <c r="C33" s="117"/>
      <c r="D33" s="117"/>
      <c r="E33" s="117"/>
      <c r="F33" s="117"/>
      <c r="G33" s="118"/>
      <c r="H33" s="119"/>
      <c r="I33" s="117"/>
      <c r="J33" s="117"/>
      <c r="K33" s="118"/>
      <c r="L33" s="119"/>
      <c r="M33" s="117"/>
      <c r="N33" s="117"/>
      <c r="O33" s="117"/>
      <c r="P33" s="118"/>
      <c r="Q33" s="119"/>
      <c r="R33" s="117"/>
      <c r="S33" s="117"/>
      <c r="T33" s="117"/>
      <c r="U33" s="118"/>
      <c r="V33" s="119"/>
      <c r="W33" s="117"/>
      <c r="X33" s="117"/>
      <c r="Y33" s="117"/>
      <c r="Z33" s="118"/>
      <c r="AA33" s="119"/>
      <c r="AB33" s="117"/>
      <c r="AC33" s="117"/>
      <c r="AD33" s="117"/>
      <c r="AE33" s="118"/>
      <c r="AF33" s="119"/>
      <c r="AG33" s="117"/>
      <c r="AH33" s="117"/>
      <c r="AI33" s="117"/>
      <c r="AJ33" s="118"/>
      <c r="AK33" s="119"/>
      <c r="AL33" s="117"/>
      <c r="AM33" s="117"/>
      <c r="AN33" s="117"/>
      <c r="AO33" s="118"/>
      <c r="AP33" s="119"/>
      <c r="AQ33" s="117"/>
      <c r="AR33" s="117"/>
      <c r="AS33" s="117"/>
      <c r="AT33" s="118"/>
      <c r="AU33" s="119"/>
      <c r="AV33" s="117"/>
      <c r="AW33" s="117"/>
      <c r="AX33" s="117"/>
      <c r="AY33" s="118"/>
      <c r="AZ33" s="119"/>
      <c r="BA33" s="117"/>
      <c r="BB33" s="117"/>
      <c r="BC33" s="117"/>
      <c r="BD33" s="118"/>
      <c r="BE33" s="119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  <c r="BT33" s="117"/>
      <c r="BU33" s="117"/>
      <c r="BV33" s="117"/>
      <c r="BW33" s="120"/>
      <c r="BX33" s="117"/>
      <c r="BY33" s="117"/>
      <c r="BZ33" s="117"/>
      <c r="CA33" s="117"/>
      <c r="CB33" s="117"/>
    </row>
    <row r="34" spans="1:80">
      <c r="A34" s="101"/>
      <c r="B34" s="102" t="s">
        <v>247</v>
      </c>
      <c r="C34" s="102"/>
      <c r="D34" s="102"/>
      <c r="E34" s="102"/>
      <c r="F34" s="102"/>
      <c r="G34" s="103"/>
      <c r="H34" s="104"/>
      <c r="I34" s="102"/>
      <c r="J34" s="102"/>
      <c r="K34" s="103"/>
      <c r="L34" s="104"/>
      <c r="M34" s="102"/>
      <c r="N34" s="102"/>
      <c r="O34" s="102"/>
      <c r="P34" s="103"/>
      <c r="Q34" s="104"/>
      <c r="R34" s="102"/>
      <c r="S34" s="102"/>
      <c r="T34" s="102"/>
      <c r="U34" s="103"/>
      <c r="V34" s="104"/>
      <c r="W34" s="102"/>
      <c r="X34" s="102"/>
      <c r="Y34" s="102"/>
      <c r="Z34" s="103"/>
      <c r="AA34" s="104"/>
      <c r="AB34" s="102"/>
      <c r="AC34" s="102"/>
      <c r="AD34" s="107"/>
      <c r="AE34" s="126"/>
      <c r="AF34" s="122"/>
      <c r="AG34" s="123"/>
      <c r="AH34" s="102"/>
      <c r="AI34" s="102"/>
      <c r="AJ34" s="103"/>
      <c r="AK34" s="104"/>
      <c r="AL34" s="102"/>
      <c r="AM34" s="102"/>
      <c r="AN34" s="102"/>
      <c r="AO34" s="103"/>
      <c r="AP34" s="104"/>
      <c r="AQ34" s="102"/>
      <c r="AR34" s="102"/>
      <c r="AS34" s="102"/>
      <c r="AT34" s="103"/>
      <c r="AU34" s="104"/>
      <c r="AV34" s="102"/>
      <c r="AW34" s="102"/>
      <c r="AX34" s="102"/>
      <c r="AY34" s="103"/>
      <c r="AZ34" s="104"/>
      <c r="BA34" s="102"/>
      <c r="BB34" s="102"/>
      <c r="BC34" s="102"/>
      <c r="BD34" s="103"/>
      <c r="BE34" s="104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</row>
    <row r="35" spans="1:80">
      <c r="A35" s="101"/>
      <c r="B35" s="102" t="s">
        <v>248</v>
      </c>
      <c r="C35" s="102"/>
      <c r="D35" s="102"/>
      <c r="E35" s="102"/>
      <c r="F35" s="102"/>
      <c r="G35" s="103"/>
      <c r="H35" s="104"/>
      <c r="I35" s="102"/>
      <c r="J35" s="102"/>
      <c r="K35" s="103"/>
      <c r="L35" s="104"/>
      <c r="M35" s="102"/>
      <c r="N35" s="102"/>
      <c r="O35" s="102"/>
      <c r="P35" s="103"/>
      <c r="Q35" s="104"/>
      <c r="R35" s="102"/>
      <c r="S35" s="102"/>
      <c r="T35" s="102"/>
      <c r="U35" s="103"/>
      <c r="V35" s="122"/>
      <c r="W35" s="107"/>
      <c r="X35" s="107"/>
      <c r="Y35" s="107"/>
      <c r="Z35" s="126"/>
      <c r="AA35" s="122"/>
      <c r="AB35" s="107"/>
      <c r="AC35" s="107"/>
      <c r="AD35" s="107"/>
      <c r="AE35" s="126"/>
      <c r="AF35" s="122"/>
      <c r="AG35" s="123"/>
      <c r="AH35" s="102"/>
      <c r="AI35" s="102"/>
      <c r="AJ35" s="103"/>
      <c r="AK35" s="104"/>
      <c r="AL35" s="102"/>
      <c r="AM35" s="102"/>
      <c r="AN35" s="102"/>
      <c r="AO35" s="103"/>
      <c r="AP35" s="104"/>
      <c r="AQ35" s="102"/>
      <c r="AR35" s="102"/>
      <c r="AS35" s="102"/>
      <c r="AT35" s="103"/>
      <c r="AU35" s="104"/>
      <c r="AV35" s="102"/>
      <c r="AW35" s="102"/>
      <c r="AX35" s="102"/>
      <c r="AY35" s="103"/>
      <c r="AZ35" s="104"/>
      <c r="BA35" s="102"/>
      <c r="BB35" s="102"/>
      <c r="BC35" s="102"/>
      <c r="BD35" s="103"/>
      <c r="BE35" s="104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2"/>
      <c r="BY35" s="102"/>
      <c r="BZ35" s="102"/>
      <c r="CA35" s="102"/>
      <c r="CB35" s="102"/>
    </row>
    <row r="36" spans="1:80">
      <c r="A36" s="101"/>
      <c r="B36" s="102" t="s">
        <v>249</v>
      </c>
      <c r="C36" s="102"/>
      <c r="D36" s="102"/>
      <c r="E36" s="102"/>
      <c r="F36" s="102"/>
      <c r="G36" s="103"/>
      <c r="H36" s="104"/>
      <c r="I36" s="102"/>
      <c r="J36" s="102"/>
      <c r="K36" s="103"/>
      <c r="L36" s="104"/>
      <c r="M36" s="102"/>
      <c r="N36" s="102"/>
      <c r="O36" s="102"/>
      <c r="P36" s="103"/>
      <c r="Q36" s="104"/>
      <c r="R36" s="102"/>
      <c r="S36" s="102"/>
      <c r="T36" s="102"/>
      <c r="U36" s="103"/>
      <c r="V36" s="104"/>
      <c r="W36" s="102"/>
      <c r="X36" s="102"/>
      <c r="Y36" s="102"/>
      <c r="Z36" s="103"/>
      <c r="AA36" s="104"/>
      <c r="AB36" s="102"/>
      <c r="AC36" s="102"/>
      <c r="AD36" s="102"/>
      <c r="AE36" s="103"/>
      <c r="AF36" s="104"/>
      <c r="AG36" s="102"/>
      <c r="AH36" s="128"/>
      <c r="AI36" s="107"/>
      <c r="AJ36" s="103"/>
      <c r="AK36" s="104"/>
      <c r="AL36" s="102"/>
      <c r="AM36" s="102"/>
      <c r="AN36" s="102"/>
      <c r="AO36" s="103"/>
      <c r="AP36" s="104"/>
      <c r="AQ36" s="102"/>
      <c r="AR36" s="102"/>
      <c r="AS36" s="102"/>
      <c r="AT36" s="103"/>
      <c r="AU36" s="104"/>
      <c r="AV36" s="102"/>
      <c r="AW36" s="102"/>
      <c r="AX36" s="102"/>
      <c r="AY36" s="103"/>
      <c r="AZ36" s="104"/>
      <c r="BA36" s="102"/>
      <c r="BB36" s="102"/>
      <c r="BC36" s="102"/>
      <c r="BD36" s="103"/>
      <c r="BE36" s="104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</row>
    <row r="37" spans="1:80">
      <c r="A37" s="101"/>
      <c r="B37" s="102" t="s">
        <v>250</v>
      </c>
      <c r="C37" s="102"/>
      <c r="D37" s="102"/>
      <c r="E37" s="102"/>
      <c r="F37" s="102"/>
      <c r="G37" s="103"/>
      <c r="H37" s="104"/>
      <c r="I37" s="102"/>
      <c r="J37" s="102"/>
      <c r="K37" s="103"/>
      <c r="L37" s="104"/>
      <c r="M37" s="102"/>
      <c r="N37" s="102"/>
      <c r="O37" s="102"/>
      <c r="P37" s="103"/>
      <c r="Q37" s="104"/>
      <c r="R37" s="102"/>
      <c r="S37" s="102"/>
      <c r="T37" s="102"/>
      <c r="U37" s="103"/>
      <c r="V37" s="104"/>
      <c r="W37" s="102"/>
      <c r="X37" s="102"/>
      <c r="Y37" s="102"/>
      <c r="Z37" s="103"/>
      <c r="AA37" s="104"/>
      <c r="AB37" s="102"/>
      <c r="AC37" s="102"/>
      <c r="AD37" s="102"/>
      <c r="AE37" s="103"/>
      <c r="AF37" s="104"/>
      <c r="AG37" s="102"/>
      <c r="AH37" s="102"/>
      <c r="AI37" s="107"/>
      <c r="AJ37" s="121"/>
      <c r="AK37" s="104"/>
      <c r="AL37" s="102"/>
      <c r="AM37" s="102"/>
      <c r="AN37" s="102"/>
      <c r="AO37" s="103"/>
      <c r="AP37" s="104"/>
      <c r="AQ37" s="102"/>
      <c r="AR37" s="102"/>
      <c r="AS37" s="102"/>
      <c r="AT37" s="103"/>
      <c r="AU37" s="104"/>
      <c r="AV37" s="102"/>
      <c r="AW37" s="102"/>
      <c r="AX37" s="102"/>
      <c r="AY37" s="103"/>
      <c r="AZ37" s="104"/>
      <c r="BA37" s="102"/>
      <c r="BB37" s="102"/>
      <c r="BC37" s="102"/>
      <c r="BD37" s="103"/>
      <c r="BE37" s="104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</row>
    <row r="38" spans="1:80">
      <c r="A38" s="101"/>
      <c r="B38" s="102" t="s">
        <v>251</v>
      </c>
      <c r="C38" s="102"/>
      <c r="D38" s="102"/>
      <c r="E38" s="102"/>
      <c r="F38" s="102"/>
      <c r="G38" s="103"/>
      <c r="H38" s="104"/>
      <c r="I38" s="102"/>
      <c r="J38" s="102"/>
      <c r="K38" s="103"/>
      <c r="L38" s="104"/>
      <c r="M38" s="102"/>
      <c r="N38" s="102"/>
      <c r="O38" s="102"/>
      <c r="P38" s="103"/>
      <c r="Q38" s="104"/>
      <c r="R38" s="102"/>
      <c r="S38" s="102"/>
      <c r="T38" s="102"/>
      <c r="U38" s="103"/>
      <c r="V38" s="104"/>
      <c r="W38" s="102"/>
      <c r="X38" s="102"/>
      <c r="Y38" s="102"/>
      <c r="Z38" s="103"/>
      <c r="AA38" s="104"/>
      <c r="AB38" s="102"/>
      <c r="AC38" s="102"/>
      <c r="AD38" s="102"/>
      <c r="AE38" s="103"/>
      <c r="AF38" s="104"/>
      <c r="AG38" s="102"/>
      <c r="AH38" s="102"/>
      <c r="AI38" s="102"/>
      <c r="AJ38" s="103"/>
      <c r="AK38" s="122"/>
      <c r="AL38" s="107"/>
      <c r="AM38" s="107"/>
      <c r="AN38" s="123"/>
      <c r="AO38" s="103"/>
      <c r="AP38" s="104"/>
      <c r="AQ38" s="102"/>
      <c r="AR38" s="102"/>
      <c r="AS38" s="102"/>
      <c r="AT38" s="129"/>
      <c r="AU38" s="104"/>
      <c r="AV38" s="102"/>
      <c r="AW38" s="102"/>
      <c r="AX38" s="102"/>
      <c r="AY38" s="103"/>
      <c r="AZ38" s="104"/>
      <c r="BA38" s="102"/>
      <c r="BB38" s="102"/>
      <c r="BC38" s="102"/>
      <c r="BD38" s="103"/>
      <c r="BE38" s="104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</row>
    <row r="39" spans="1:80">
      <c r="A39" s="108"/>
      <c r="B39" s="102" t="s">
        <v>252</v>
      </c>
      <c r="C39" s="109"/>
      <c r="D39" s="109"/>
      <c r="E39" s="109"/>
      <c r="F39" s="109"/>
      <c r="G39" s="110"/>
      <c r="H39" s="111"/>
      <c r="I39" s="109"/>
      <c r="J39" s="109"/>
      <c r="K39" s="110"/>
      <c r="L39" s="111"/>
      <c r="M39" s="109"/>
      <c r="N39" s="109"/>
      <c r="O39" s="109"/>
      <c r="P39" s="110"/>
      <c r="Q39" s="111"/>
      <c r="R39" s="109"/>
      <c r="S39" s="109"/>
      <c r="T39" s="109"/>
      <c r="U39" s="110"/>
      <c r="V39" s="111"/>
      <c r="W39" s="109"/>
      <c r="X39" s="109"/>
      <c r="Y39" s="109"/>
      <c r="Z39" s="110"/>
      <c r="AA39" s="111"/>
      <c r="AB39" s="109"/>
      <c r="AC39" s="109"/>
      <c r="AD39" s="109"/>
      <c r="AE39" s="110"/>
      <c r="AF39" s="111"/>
      <c r="AG39" s="109"/>
      <c r="AH39" s="109"/>
      <c r="AI39" s="109"/>
      <c r="AJ39" s="110"/>
      <c r="AK39" s="111"/>
      <c r="AL39" s="109"/>
      <c r="AM39" s="109"/>
      <c r="AN39" s="109"/>
      <c r="AO39" s="130"/>
      <c r="AP39" s="131"/>
      <c r="AQ39" s="132"/>
      <c r="AR39" s="109"/>
      <c r="AS39" s="109"/>
      <c r="AT39" s="110"/>
      <c r="AU39" s="111"/>
      <c r="AV39" s="109"/>
      <c r="AW39" s="109"/>
      <c r="AX39" s="109"/>
      <c r="AY39" s="110"/>
      <c r="AZ39" s="111"/>
      <c r="BA39" s="109"/>
      <c r="BB39" s="109"/>
      <c r="BC39" s="109"/>
      <c r="BD39" s="110"/>
      <c r="BE39" s="111"/>
      <c r="BF39" s="109"/>
      <c r="BG39" s="109"/>
      <c r="BH39" s="109"/>
      <c r="BI39" s="109"/>
      <c r="BJ39" s="109"/>
      <c r="BK39" s="109"/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  <c r="CB39" s="109"/>
    </row>
    <row r="41" spans="1:80">
      <c r="A41" s="116" t="s">
        <v>253</v>
      </c>
      <c r="B41" s="117"/>
      <c r="C41" s="117"/>
      <c r="D41" s="117"/>
      <c r="E41" s="117"/>
      <c r="F41" s="117"/>
      <c r="G41" s="118"/>
      <c r="H41" s="119"/>
      <c r="I41" s="117"/>
      <c r="J41" s="117"/>
      <c r="K41" s="118"/>
      <c r="L41" s="119"/>
      <c r="M41" s="117"/>
      <c r="N41" s="117"/>
      <c r="O41" s="117"/>
      <c r="P41" s="118"/>
      <c r="Q41" s="119"/>
      <c r="R41" s="117"/>
      <c r="S41" s="117"/>
      <c r="T41" s="117"/>
      <c r="U41" s="118"/>
      <c r="V41" s="119"/>
      <c r="W41" s="117"/>
      <c r="X41" s="117"/>
      <c r="Y41" s="117"/>
      <c r="Z41" s="118"/>
      <c r="AA41" s="119"/>
      <c r="AB41" s="117"/>
      <c r="AC41" s="117"/>
      <c r="AD41" s="117"/>
      <c r="AE41" s="118"/>
      <c r="AF41" s="119"/>
      <c r="AG41" s="117"/>
      <c r="AH41" s="117"/>
      <c r="AI41" s="117"/>
      <c r="AJ41" s="118"/>
      <c r="AK41" s="119"/>
      <c r="AL41" s="117"/>
      <c r="AM41" s="117"/>
      <c r="AN41" s="117"/>
      <c r="AO41" s="118"/>
      <c r="AP41" s="119"/>
      <c r="AQ41" s="117"/>
      <c r="AR41" s="117"/>
      <c r="AS41" s="117"/>
      <c r="AT41" s="118"/>
      <c r="AU41" s="119"/>
      <c r="AV41" s="117"/>
      <c r="AW41" s="117"/>
      <c r="AX41" s="117"/>
      <c r="AY41" s="118"/>
      <c r="AZ41" s="119"/>
      <c r="BA41" s="117"/>
      <c r="BB41" s="117"/>
      <c r="BC41" s="117"/>
      <c r="BD41" s="118"/>
      <c r="BE41" s="119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20"/>
      <c r="BX41" s="117"/>
      <c r="BY41" s="117"/>
      <c r="BZ41" s="117"/>
      <c r="CA41" s="117"/>
      <c r="CB41" s="117"/>
    </row>
    <row r="42" spans="1:80">
      <c r="A42" s="101"/>
      <c r="B42" s="102" t="s">
        <v>254</v>
      </c>
      <c r="C42" s="102"/>
      <c r="D42" s="102"/>
      <c r="E42" s="102"/>
      <c r="F42" s="102"/>
      <c r="G42" s="103"/>
      <c r="H42" s="104"/>
      <c r="I42" s="102"/>
      <c r="J42" s="102"/>
      <c r="K42" s="103"/>
      <c r="L42" s="104"/>
      <c r="M42" s="102"/>
      <c r="N42" s="102"/>
      <c r="O42" s="102"/>
      <c r="P42" s="103"/>
      <c r="Q42" s="104"/>
      <c r="R42" s="102"/>
      <c r="S42" s="102"/>
      <c r="T42" s="102"/>
      <c r="U42" s="103"/>
      <c r="V42" s="104"/>
      <c r="W42" s="102"/>
      <c r="X42" s="102"/>
      <c r="Y42" s="102"/>
      <c r="Z42" s="103"/>
      <c r="AA42" s="104"/>
      <c r="AB42" s="102"/>
      <c r="AC42" s="102"/>
      <c r="AD42" s="102"/>
      <c r="AE42" s="103"/>
      <c r="AF42" s="104"/>
      <c r="AG42" s="102"/>
      <c r="AH42" s="102"/>
      <c r="AI42" s="107"/>
      <c r="AJ42" s="126"/>
      <c r="AK42" s="104"/>
      <c r="AL42" s="102"/>
      <c r="AM42" s="102"/>
      <c r="AN42" s="102"/>
      <c r="AO42" s="103"/>
      <c r="AP42" s="104"/>
      <c r="AQ42" s="102"/>
      <c r="AR42" s="102"/>
      <c r="AS42" s="102"/>
      <c r="AT42" s="103"/>
      <c r="AU42" s="104"/>
      <c r="AV42" s="102"/>
      <c r="AW42" s="102"/>
      <c r="AX42" s="102"/>
      <c r="AY42" s="103"/>
      <c r="AZ42" s="104"/>
      <c r="BA42" s="102"/>
      <c r="BB42" s="102"/>
      <c r="BC42" s="102"/>
      <c r="BD42" s="103"/>
      <c r="BE42" s="104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5"/>
      <c r="BX42" s="102"/>
      <c r="BY42" s="102"/>
      <c r="BZ42" s="102"/>
      <c r="CA42" s="102"/>
      <c r="CB42" s="102"/>
    </row>
    <row r="43" spans="1:80">
      <c r="A43" s="101"/>
      <c r="B43" s="102" t="s">
        <v>255</v>
      </c>
      <c r="C43" s="102"/>
      <c r="D43" s="102"/>
      <c r="E43" s="102"/>
      <c r="F43" s="102"/>
      <c r="G43" s="103"/>
      <c r="H43" s="104"/>
      <c r="I43" s="102"/>
      <c r="J43" s="102"/>
      <c r="K43" s="103"/>
      <c r="L43" s="104"/>
      <c r="M43" s="102"/>
      <c r="N43" s="102"/>
      <c r="O43" s="102"/>
      <c r="P43" s="103"/>
      <c r="Q43" s="104"/>
      <c r="R43" s="102"/>
      <c r="S43" s="102"/>
      <c r="T43" s="102"/>
      <c r="U43" s="103"/>
      <c r="V43" s="104"/>
      <c r="W43" s="102"/>
      <c r="X43" s="102"/>
      <c r="Y43" s="102"/>
      <c r="Z43" s="103"/>
      <c r="AA43" s="104"/>
      <c r="AB43" s="102"/>
      <c r="AC43" s="102"/>
      <c r="AD43" s="102"/>
      <c r="AE43" s="103"/>
      <c r="AF43" s="104"/>
      <c r="AG43" s="102"/>
      <c r="AH43" s="102"/>
      <c r="AI43" s="102"/>
      <c r="AJ43" s="103"/>
      <c r="AK43" s="106"/>
      <c r="AL43" s="102"/>
      <c r="AM43" s="102"/>
      <c r="AN43" s="102"/>
      <c r="AO43" s="103"/>
      <c r="AP43" s="104"/>
      <c r="AQ43" s="102"/>
      <c r="AR43" s="102"/>
      <c r="AS43" s="102"/>
      <c r="AT43" s="103"/>
      <c r="AU43" s="104"/>
      <c r="AV43" s="102"/>
      <c r="AW43" s="102"/>
      <c r="AX43" s="102"/>
      <c r="AY43" s="103"/>
      <c r="AZ43" s="104"/>
      <c r="BA43" s="102"/>
      <c r="BB43" s="102"/>
      <c r="BC43" s="102"/>
      <c r="BD43" s="103"/>
      <c r="BE43" s="104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5"/>
      <c r="BX43" s="102"/>
      <c r="BY43" s="102"/>
      <c r="BZ43" s="102"/>
      <c r="CA43" s="102"/>
      <c r="CB43" s="102"/>
    </row>
    <row r="44" spans="1:80">
      <c r="A44" s="101"/>
      <c r="B44" s="102" t="s">
        <v>256</v>
      </c>
      <c r="C44" s="102"/>
      <c r="D44" s="102"/>
      <c r="E44" s="102"/>
      <c r="F44" s="102"/>
      <c r="G44" s="103"/>
      <c r="H44" s="104"/>
      <c r="I44" s="102"/>
      <c r="J44" s="102"/>
      <c r="K44" s="103"/>
      <c r="L44" s="104"/>
      <c r="M44" s="102"/>
      <c r="N44" s="102"/>
      <c r="O44" s="102"/>
      <c r="P44" s="103"/>
      <c r="Q44" s="104"/>
      <c r="R44" s="102"/>
      <c r="S44" s="102"/>
      <c r="T44" s="102"/>
      <c r="U44" s="103"/>
      <c r="V44" s="104"/>
      <c r="W44" s="102"/>
      <c r="X44" s="102"/>
      <c r="Y44" s="102"/>
      <c r="Z44" s="103"/>
      <c r="AA44" s="104"/>
      <c r="AB44" s="102"/>
      <c r="AC44" s="102"/>
      <c r="AD44" s="102"/>
      <c r="AE44" s="103"/>
      <c r="AF44" s="104"/>
      <c r="AG44" s="102"/>
      <c r="AH44" s="102"/>
      <c r="AI44" s="102"/>
      <c r="AJ44" s="103"/>
      <c r="AK44" s="133"/>
      <c r="AL44" s="123"/>
      <c r="AM44" s="102"/>
      <c r="AN44" s="102"/>
      <c r="AO44" s="103"/>
      <c r="AP44" s="104"/>
      <c r="AQ44" s="102"/>
      <c r="AR44" s="102"/>
      <c r="AS44" s="102"/>
      <c r="AT44" s="103"/>
      <c r="AU44" s="104"/>
      <c r="AV44" s="102"/>
      <c r="AW44" s="102"/>
      <c r="AX44" s="102"/>
      <c r="AY44" s="103"/>
      <c r="AZ44" s="104"/>
      <c r="BA44" s="102"/>
      <c r="BB44" s="102"/>
      <c r="BC44" s="102"/>
      <c r="BD44" s="103"/>
      <c r="BE44" s="104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5"/>
      <c r="BX44" s="102"/>
      <c r="BY44" s="102"/>
      <c r="BZ44" s="102"/>
      <c r="CA44" s="102"/>
      <c r="CB44" s="102"/>
    </row>
    <row r="45" spans="1:80">
      <c r="A45" s="101"/>
      <c r="B45" s="102" t="s">
        <v>257</v>
      </c>
      <c r="C45" s="102"/>
      <c r="D45" s="102"/>
      <c r="E45" s="102"/>
      <c r="F45" s="102"/>
      <c r="G45" s="103"/>
      <c r="H45" s="104"/>
      <c r="I45" s="102"/>
      <c r="J45" s="102"/>
      <c r="K45" s="103"/>
      <c r="L45" s="104"/>
      <c r="M45" s="102"/>
      <c r="N45" s="102"/>
      <c r="O45" s="102"/>
      <c r="P45" s="103"/>
      <c r="Q45" s="104"/>
      <c r="R45" s="102"/>
      <c r="S45" s="102"/>
      <c r="T45" s="102"/>
      <c r="U45" s="103"/>
      <c r="V45" s="104"/>
      <c r="W45" s="102"/>
      <c r="X45" s="102"/>
      <c r="Y45" s="102"/>
      <c r="Z45" s="103"/>
      <c r="AA45" s="104"/>
      <c r="AB45" s="102"/>
      <c r="AC45" s="102"/>
      <c r="AD45" s="102"/>
      <c r="AE45" s="103"/>
      <c r="AF45" s="104"/>
      <c r="AG45" s="102"/>
      <c r="AH45" s="102"/>
      <c r="AI45" s="102"/>
      <c r="AJ45" s="103"/>
      <c r="AK45" s="104"/>
      <c r="AL45" s="102"/>
      <c r="AM45" s="107"/>
      <c r="AN45" s="107"/>
      <c r="AO45" s="126"/>
      <c r="AP45" s="104"/>
      <c r="AQ45" s="102"/>
      <c r="AR45" s="102"/>
      <c r="AS45" s="102"/>
      <c r="AT45" s="129"/>
      <c r="AU45" s="104"/>
      <c r="AV45" s="102"/>
      <c r="AW45" s="102"/>
      <c r="AX45" s="102"/>
      <c r="AY45" s="103"/>
      <c r="AZ45" s="104"/>
      <c r="BA45" s="102"/>
      <c r="BB45" s="102"/>
      <c r="BC45" s="102"/>
      <c r="BD45" s="103"/>
      <c r="BE45" s="104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5"/>
      <c r="BX45" s="102"/>
      <c r="BY45" s="102"/>
      <c r="BZ45" s="102"/>
      <c r="CA45" s="102"/>
      <c r="CB45" s="102"/>
    </row>
    <row r="46" spans="1:80">
      <c r="A46" s="101"/>
      <c r="B46" s="102" t="s">
        <v>258</v>
      </c>
      <c r="C46" s="102"/>
      <c r="D46" s="102"/>
      <c r="E46" s="102"/>
      <c r="F46" s="102"/>
      <c r="G46" s="103"/>
      <c r="H46" s="104"/>
      <c r="I46" s="102"/>
      <c r="J46" s="102"/>
      <c r="K46" s="103"/>
      <c r="L46" s="104"/>
      <c r="M46" s="102"/>
      <c r="N46" s="102"/>
      <c r="O46" s="102"/>
      <c r="P46" s="103"/>
      <c r="Q46" s="104"/>
      <c r="R46" s="102"/>
      <c r="S46" s="102"/>
      <c r="T46" s="102"/>
      <c r="U46" s="103"/>
      <c r="V46" s="104"/>
      <c r="W46" s="102"/>
      <c r="X46" s="102"/>
      <c r="Y46" s="102"/>
      <c r="Z46" s="103"/>
      <c r="AA46" s="104"/>
      <c r="AB46" s="102"/>
      <c r="AC46" s="102"/>
      <c r="AD46" s="102"/>
      <c r="AE46" s="103"/>
      <c r="AF46" s="104"/>
      <c r="AG46" s="102"/>
      <c r="AH46" s="102"/>
      <c r="AI46" s="102"/>
      <c r="AJ46" s="103"/>
      <c r="AK46" s="104"/>
      <c r="AL46" s="102"/>
      <c r="AM46" s="102"/>
      <c r="AN46" s="102"/>
      <c r="AO46" s="103"/>
      <c r="AP46" s="122"/>
      <c r="AQ46" s="107"/>
      <c r="AR46" s="102"/>
      <c r="AS46" s="102"/>
      <c r="AT46" s="103"/>
      <c r="AU46" s="104"/>
      <c r="AV46" s="102"/>
      <c r="AW46" s="102"/>
      <c r="AX46" s="102"/>
      <c r="AY46" s="103"/>
      <c r="AZ46" s="104"/>
      <c r="BA46" s="102"/>
      <c r="BB46" s="102"/>
      <c r="BC46" s="102"/>
      <c r="BD46" s="103"/>
      <c r="BE46" s="104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5"/>
      <c r="BX46" s="102"/>
      <c r="BY46" s="102"/>
      <c r="BZ46" s="102"/>
      <c r="CA46" s="102"/>
      <c r="CB46" s="102"/>
    </row>
    <row r="47" spans="1:80">
      <c r="A47" s="101"/>
      <c r="B47" s="102" t="s">
        <v>259</v>
      </c>
      <c r="C47" s="102"/>
      <c r="D47" s="102"/>
      <c r="E47" s="102"/>
      <c r="F47" s="102"/>
      <c r="G47" s="103"/>
      <c r="H47" s="104"/>
      <c r="I47" s="102"/>
      <c r="J47" s="102"/>
      <c r="K47" s="103"/>
      <c r="L47" s="104"/>
      <c r="M47" s="102"/>
      <c r="N47" s="102"/>
      <c r="O47" s="102"/>
      <c r="P47" s="103"/>
      <c r="Q47" s="104"/>
      <c r="R47" s="102"/>
      <c r="S47" s="102"/>
      <c r="T47" s="102"/>
      <c r="U47" s="103"/>
      <c r="V47" s="104"/>
      <c r="W47" s="102"/>
      <c r="X47" s="102"/>
      <c r="Y47" s="102"/>
      <c r="Z47" s="103"/>
      <c r="AA47" s="104"/>
      <c r="AB47" s="102"/>
      <c r="AC47" s="102"/>
      <c r="AD47" s="102"/>
      <c r="AE47" s="103"/>
      <c r="AF47" s="104"/>
      <c r="AG47" s="102"/>
      <c r="AH47" s="102"/>
      <c r="AI47" s="102"/>
      <c r="AJ47" s="103"/>
      <c r="AK47" s="104"/>
      <c r="AL47" s="102"/>
      <c r="AM47" s="102"/>
      <c r="AN47" s="102"/>
      <c r="AO47" s="103"/>
      <c r="AP47" s="104"/>
      <c r="AQ47" s="102"/>
      <c r="AR47" s="123"/>
      <c r="AS47" s="102"/>
      <c r="AT47" s="103"/>
      <c r="AU47" s="104"/>
      <c r="AV47" s="102"/>
      <c r="AW47" s="102"/>
      <c r="AX47" s="102"/>
      <c r="AY47" s="103"/>
      <c r="AZ47" s="104"/>
      <c r="BA47" s="102"/>
      <c r="BB47" s="102"/>
      <c r="BC47" s="102"/>
      <c r="BD47" s="103"/>
      <c r="BE47" s="104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5"/>
      <c r="BX47" s="102"/>
      <c r="BY47" s="102"/>
      <c r="BZ47" s="102"/>
      <c r="CA47" s="102"/>
      <c r="CB47" s="102"/>
    </row>
    <row r="48" spans="1:80">
      <c r="A48" s="108"/>
      <c r="B48" s="109"/>
      <c r="C48" s="109"/>
      <c r="D48" s="109"/>
      <c r="E48" s="109"/>
      <c r="F48" s="109"/>
      <c r="G48" s="110"/>
      <c r="H48" s="111"/>
      <c r="I48" s="109"/>
      <c r="J48" s="109"/>
      <c r="K48" s="110"/>
      <c r="L48" s="111"/>
      <c r="M48" s="109"/>
      <c r="N48" s="109"/>
      <c r="O48" s="109"/>
      <c r="P48" s="110"/>
      <c r="Q48" s="111"/>
      <c r="R48" s="109"/>
      <c r="S48" s="109"/>
      <c r="T48" s="109"/>
      <c r="U48" s="110"/>
      <c r="V48" s="111"/>
      <c r="W48" s="109"/>
      <c r="X48" s="109"/>
      <c r="Y48" s="109"/>
      <c r="Z48" s="110"/>
      <c r="AA48" s="111"/>
      <c r="AB48" s="109"/>
      <c r="AC48" s="109"/>
      <c r="AD48" s="109"/>
      <c r="AE48" s="110"/>
      <c r="AF48" s="111"/>
      <c r="AG48" s="109"/>
      <c r="AH48" s="109"/>
      <c r="AI48" s="109"/>
      <c r="AJ48" s="110"/>
      <c r="AK48" s="111"/>
      <c r="AL48" s="109"/>
      <c r="AM48" s="109"/>
      <c r="AN48" s="109"/>
      <c r="AO48" s="110"/>
      <c r="AP48" s="111"/>
      <c r="AQ48" s="109"/>
      <c r="AR48" s="109"/>
      <c r="AS48" s="109"/>
      <c r="AT48" s="110"/>
      <c r="AU48" s="111"/>
      <c r="AV48" s="109"/>
      <c r="AW48" s="109"/>
      <c r="AX48" s="109"/>
      <c r="AY48" s="110"/>
      <c r="AZ48" s="111"/>
      <c r="BA48" s="109"/>
      <c r="BB48" s="109"/>
      <c r="BC48" s="109"/>
      <c r="BD48" s="110"/>
      <c r="BE48" s="111"/>
      <c r="BF48" s="109"/>
      <c r="BG48" s="109"/>
      <c r="BH48" s="109"/>
      <c r="BI48" s="109"/>
      <c r="BJ48" s="109"/>
      <c r="BK48" s="109"/>
      <c r="BL48" s="109"/>
      <c r="BM48" s="109"/>
      <c r="BN48" s="109"/>
      <c r="BO48" s="109"/>
      <c r="BP48" s="109"/>
      <c r="BQ48" s="109"/>
      <c r="BR48" s="109"/>
      <c r="BS48" s="109"/>
      <c r="BT48" s="109"/>
      <c r="BU48" s="109"/>
      <c r="BV48" s="109"/>
      <c r="BW48" s="113"/>
      <c r="BX48" s="109"/>
      <c r="BY48" s="109"/>
      <c r="BZ48" s="109"/>
      <c r="CA48" s="109"/>
      <c r="CB48" s="109"/>
    </row>
    <row r="50" spans="1:80">
      <c r="A50" s="116" t="s">
        <v>260</v>
      </c>
      <c r="B50" s="117"/>
      <c r="C50" s="117"/>
      <c r="D50" s="117"/>
      <c r="E50" s="117"/>
      <c r="F50" s="117"/>
      <c r="G50" s="118"/>
      <c r="H50" s="119"/>
      <c r="I50" s="117"/>
      <c r="J50" s="117"/>
      <c r="K50" s="118"/>
      <c r="L50" s="119"/>
      <c r="M50" s="117"/>
      <c r="N50" s="117"/>
      <c r="O50" s="117"/>
      <c r="P50" s="118"/>
      <c r="Q50" s="119"/>
      <c r="R50" s="117"/>
      <c r="S50" s="117"/>
      <c r="T50" s="117"/>
      <c r="U50" s="118"/>
      <c r="V50" s="119"/>
      <c r="W50" s="117"/>
      <c r="X50" s="117"/>
      <c r="Y50" s="117"/>
      <c r="Z50" s="118"/>
      <c r="AA50" s="119"/>
      <c r="AB50" s="117"/>
      <c r="AC50" s="117"/>
      <c r="AD50" s="117"/>
      <c r="AE50" s="118"/>
      <c r="AF50" s="119"/>
      <c r="AG50" s="117"/>
      <c r="AH50" s="117"/>
      <c r="AI50" s="117"/>
      <c r="AJ50" s="118"/>
      <c r="AK50" s="119"/>
      <c r="AL50" s="117"/>
      <c r="AM50" s="117"/>
      <c r="AN50" s="117"/>
      <c r="AO50" s="118"/>
      <c r="AP50" s="119"/>
      <c r="AQ50" s="117"/>
      <c r="AR50" s="117"/>
      <c r="AS50" s="117"/>
      <c r="AT50" s="118"/>
      <c r="AU50" s="119"/>
      <c r="AV50" s="117"/>
      <c r="AW50" s="117"/>
      <c r="AX50" s="117"/>
      <c r="AY50" s="118"/>
      <c r="AZ50" s="119"/>
      <c r="BA50" s="117"/>
      <c r="BB50" s="117"/>
      <c r="BC50" s="117"/>
      <c r="BD50" s="118"/>
      <c r="BE50" s="119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20"/>
      <c r="BX50" s="117"/>
      <c r="BY50" s="117"/>
      <c r="BZ50" s="117"/>
      <c r="CA50" s="117"/>
      <c r="CB50" s="117"/>
    </row>
    <row r="51" spans="1:80">
      <c r="A51" s="101"/>
      <c r="B51" s="102" t="s">
        <v>261</v>
      </c>
      <c r="C51" s="102"/>
      <c r="D51" s="102"/>
      <c r="E51" s="102"/>
      <c r="F51" s="102"/>
      <c r="G51" s="103"/>
      <c r="H51" s="104"/>
      <c r="I51" s="102"/>
      <c r="J51" s="102"/>
      <c r="K51" s="103"/>
      <c r="L51" s="104"/>
      <c r="M51" s="102"/>
      <c r="N51" s="102"/>
      <c r="O51" s="102"/>
      <c r="P51" s="103"/>
      <c r="Q51" s="104"/>
      <c r="R51" s="102"/>
      <c r="S51" s="102"/>
      <c r="T51" s="102"/>
      <c r="U51" s="103"/>
      <c r="V51" s="104"/>
      <c r="W51" s="102"/>
      <c r="X51" s="102"/>
      <c r="Y51" s="102"/>
      <c r="Z51" s="103"/>
      <c r="AA51" s="104"/>
      <c r="AB51" s="102"/>
      <c r="AC51" s="102"/>
      <c r="AD51" s="102"/>
      <c r="AE51" s="103"/>
      <c r="AF51" s="104"/>
      <c r="AG51" s="102"/>
      <c r="AH51" s="102"/>
      <c r="AI51" s="102"/>
      <c r="AJ51" s="103"/>
      <c r="AK51" s="104"/>
      <c r="AL51" s="102"/>
      <c r="AM51" s="102"/>
      <c r="AN51" s="102"/>
      <c r="AO51" s="103"/>
      <c r="AP51" s="104"/>
      <c r="AQ51" s="102"/>
      <c r="AR51" s="123"/>
      <c r="AS51" s="102"/>
      <c r="AT51" s="103"/>
      <c r="AU51" s="104"/>
      <c r="AV51" s="102"/>
      <c r="AW51" s="102"/>
      <c r="AX51" s="102"/>
      <c r="AY51" s="103"/>
      <c r="AZ51" s="104"/>
      <c r="BA51" s="102"/>
      <c r="BB51" s="102"/>
      <c r="BC51" s="102"/>
      <c r="BD51" s="103"/>
      <c r="BE51" s="104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5"/>
      <c r="BX51" s="102"/>
      <c r="BY51" s="102"/>
      <c r="BZ51" s="102"/>
      <c r="CA51" s="102"/>
      <c r="CB51" s="102"/>
    </row>
    <row r="52" spans="1:80">
      <c r="A52" s="101"/>
      <c r="B52" s="102" t="s">
        <v>262</v>
      </c>
      <c r="C52" s="102"/>
      <c r="D52" s="102"/>
      <c r="E52" s="102"/>
      <c r="F52" s="102"/>
      <c r="G52" s="103"/>
      <c r="H52" s="104"/>
      <c r="I52" s="102"/>
      <c r="J52" s="102"/>
      <c r="K52" s="103"/>
      <c r="L52" s="104"/>
      <c r="M52" s="102"/>
      <c r="N52" s="102"/>
      <c r="O52" s="102"/>
      <c r="P52" s="103"/>
      <c r="Q52" s="104"/>
      <c r="R52" s="102"/>
      <c r="S52" s="102"/>
      <c r="T52" s="102"/>
      <c r="U52" s="103"/>
      <c r="V52" s="104"/>
      <c r="W52" s="102"/>
      <c r="X52" s="102"/>
      <c r="Y52" s="102"/>
      <c r="Z52" s="103"/>
      <c r="AA52" s="104"/>
      <c r="AB52" s="102"/>
      <c r="AC52" s="102"/>
      <c r="AD52" s="102"/>
      <c r="AE52" s="103"/>
      <c r="AF52" s="104"/>
      <c r="AG52" s="102"/>
      <c r="AH52" s="102"/>
      <c r="AI52" s="102"/>
      <c r="AJ52" s="103"/>
      <c r="AK52" s="104"/>
      <c r="AL52" s="102"/>
      <c r="AM52" s="102"/>
      <c r="AN52" s="102"/>
      <c r="AO52" s="103"/>
      <c r="AP52" s="104"/>
      <c r="AQ52" s="102"/>
      <c r="AR52" s="107"/>
      <c r="AS52" s="123"/>
      <c r="AT52" s="103"/>
      <c r="AU52" s="104"/>
      <c r="AV52" s="102"/>
      <c r="AW52" s="102"/>
      <c r="AX52" s="102"/>
      <c r="AY52" s="103"/>
      <c r="AZ52" s="104"/>
      <c r="BA52" s="102"/>
      <c r="BB52" s="102"/>
      <c r="BC52" s="102"/>
      <c r="BD52" s="103"/>
      <c r="BE52" s="104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5"/>
      <c r="BX52" s="102"/>
      <c r="BY52" s="102"/>
      <c r="BZ52" s="102"/>
      <c r="CA52" s="102"/>
      <c r="CB52" s="102"/>
    </row>
    <row r="53" spans="1:80">
      <c r="A53" s="101"/>
      <c r="B53" s="102" t="s">
        <v>263</v>
      </c>
      <c r="C53" s="102"/>
      <c r="D53" s="102"/>
      <c r="E53" s="102"/>
      <c r="F53" s="102"/>
      <c r="G53" s="103"/>
      <c r="H53" s="104"/>
      <c r="I53" s="102"/>
      <c r="J53" s="102"/>
      <c r="K53" s="103"/>
      <c r="L53" s="104"/>
      <c r="M53" s="102"/>
      <c r="N53" s="102"/>
      <c r="O53" s="102"/>
      <c r="P53" s="103"/>
      <c r="Q53" s="104"/>
      <c r="R53" s="102"/>
      <c r="S53" s="102"/>
      <c r="T53" s="102"/>
      <c r="U53" s="103"/>
      <c r="V53" s="104"/>
      <c r="W53" s="102"/>
      <c r="X53" s="102"/>
      <c r="Y53" s="102"/>
      <c r="Z53" s="103"/>
      <c r="AA53" s="104"/>
      <c r="AB53" s="102"/>
      <c r="AC53" s="102"/>
      <c r="AD53" s="102"/>
      <c r="AE53" s="103"/>
      <c r="AF53" s="104"/>
      <c r="AG53" s="102"/>
      <c r="AH53" s="102"/>
      <c r="AI53" s="102"/>
      <c r="AJ53" s="103"/>
      <c r="AK53" s="104"/>
      <c r="AL53" s="102"/>
      <c r="AM53" s="102"/>
      <c r="AN53" s="102"/>
      <c r="AO53" s="103"/>
      <c r="AP53" s="104"/>
      <c r="AQ53" s="102"/>
      <c r="AR53" s="102"/>
      <c r="AS53" s="123"/>
      <c r="AT53" s="103"/>
      <c r="AU53" s="104"/>
      <c r="AV53" s="102"/>
      <c r="AW53" s="102"/>
      <c r="AX53" s="102"/>
      <c r="AY53" s="103"/>
      <c r="AZ53" s="104"/>
      <c r="BA53" s="102"/>
      <c r="BB53" s="102"/>
      <c r="BC53" s="102"/>
      <c r="BD53" s="103"/>
      <c r="BE53" s="104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5"/>
      <c r="BX53" s="102"/>
      <c r="BY53" s="102"/>
      <c r="BZ53" s="102"/>
      <c r="CA53" s="102"/>
      <c r="CB53" s="102"/>
    </row>
    <row r="54" spans="1:80">
      <c r="A54" s="101"/>
      <c r="B54" s="102" t="s">
        <v>264</v>
      </c>
      <c r="C54" s="102"/>
      <c r="D54" s="102"/>
      <c r="E54" s="102"/>
      <c r="F54" s="102"/>
      <c r="G54" s="103"/>
      <c r="H54" s="104"/>
      <c r="I54" s="102"/>
      <c r="J54" s="102"/>
      <c r="K54" s="103"/>
      <c r="L54" s="104"/>
      <c r="M54" s="102"/>
      <c r="N54" s="102"/>
      <c r="O54" s="102"/>
      <c r="P54" s="103"/>
      <c r="Q54" s="104"/>
      <c r="R54" s="102"/>
      <c r="S54" s="102"/>
      <c r="T54" s="102"/>
      <c r="U54" s="103"/>
      <c r="V54" s="104"/>
      <c r="W54" s="102"/>
      <c r="X54" s="102"/>
      <c r="Y54" s="102"/>
      <c r="Z54" s="103"/>
      <c r="AA54" s="104"/>
      <c r="AB54" s="102"/>
      <c r="AC54" s="102"/>
      <c r="AD54" s="102"/>
      <c r="AE54" s="103"/>
      <c r="AF54" s="104"/>
      <c r="AG54" s="102"/>
      <c r="AH54" s="102"/>
      <c r="AI54" s="102"/>
      <c r="AJ54" s="103"/>
      <c r="AK54" s="104"/>
      <c r="AL54" s="102"/>
      <c r="AM54" s="102"/>
      <c r="AN54" s="102"/>
      <c r="AO54" s="103"/>
      <c r="AP54" s="104"/>
      <c r="AQ54" s="102"/>
      <c r="AR54" s="102"/>
      <c r="AS54" s="102"/>
      <c r="AT54" s="134"/>
      <c r="AU54" s="104"/>
      <c r="AV54" s="102"/>
      <c r="AW54" s="102"/>
      <c r="AX54" s="102"/>
      <c r="AY54" s="103"/>
      <c r="AZ54" s="104"/>
      <c r="BA54" s="102"/>
      <c r="BB54" s="102"/>
      <c r="BC54" s="102"/>
      <c r="BD54" s="103"/>
      <c r="BE54" s="104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5"/>
      <c r="BX54" s="102"/>
      <c r="BY54" s="102"/>
      <c r="BZ54" s="102"/>
      <c r="CA54" s="102"/>
      <c r="CB54" s="102"/>
    </row>
    <row r="55" spans="1:80">
      <c r="A55" s="101"/>
      <c r="B55" s="102"/>
      <c r="C55" s="102"/>
      <c r="D55" s="102"/>
      <c r="E55" s="102"/>
      <c r="F55" s="102"/>
      <c r="G55" s="103"/>
      <c r="H55" s="104"/>
      <c r="I55" s="102"/>
      <c r="J55" s="102"/>
      <c r="K55" s="103"/>
      <c r="L55" s="104"/>
      <c r="M55" s="102"/>
      <c r="N55" s="102"/>
      <c r="O55" s="102"/>
      <c r="P55" s="103"/>
      <c r="Q55" s="104"/>
      <c r="R55" s="102"/>
      <c r="S55" s="102"/>
      <c r="T55" s="102"/>
      <c r="U55" s="103"/>
      <c r="V55" s="104"/>
      <c r="W55" s="102"/>
      <c r="X55" s="102"/>
      <c r="Y55" s="102"/>
      <c r="Z55" s="103"/>
      <c r="AA55" s="104"/>
      <c r="AB55" s="102"/>
      <c r="AC55" s="102"/>
      <c r="AD55" s="102"/>
      <c r="AE55" s="103"/>
      <c r="AF55" s="104"/>
      <c r="AG55" s="102"/>
      <c r="AH55" s="102"/>
      <c r="AI55" s="102"/>
      <c r="AJ55" s="103"/>
      <c r="AK55" s="104"/>
      <c r="AL55" s="102"/>
      <c r="AM55" s="102"/>
      <c r="AN55" s="102"/>
      <c r="AO55" s="103"/>
      <c r="AP55" s="104"/>
      <c r="AQ55" s="102"/>
      <c r="AR55" s="102"/>
      <c r="AS55" s="102"/>
      <c r="AT55" s="103"/>
      <c r="AU55" s="104"/>
      <c r="AV55" s="102"/>
      <c r="AW55" s="102"/>
      <c r="AX55" s="102"/>
      <c r="AY55" s="103"/>
      <c r="AZ55" s="104"/>
      <c r="BA55" s="102"/>
      <c r="BB55" s="102"/>
      <c r="BC55" s="102"/>
      <c r="BD55" s="103"/>
      <c r="BE55" s="104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5"/>
      <c r="BX55" s="102"/>
      <c r="BY55" s="102"/>
      <c r="BZ55" s="102"/>
      <c r="CA55" s="102"/>
      <c r="CB55" s="102"/>
    </row>
    <row r="56" spans="1:80">
      <c r="A56" s="135" t="s">
        <v>265</v>
      </c>
      <c r="B56" s="136"/>
      <c r="C56" s="102"/>
      <c r="D56" s="102"/>
      <c r="E56" s="102"/>
      <c r="F56" s="102"/>
      <c r="G56" s="103"/>
      <c r="H56" s="104"/>
      <c r="I56" s="102"/>
      <c r="J56" s="102"/>
      <c r="K56" s="103"/>
      <c r="L56" s="104"/>
      <c r="M56" s="102"/>
      <c r="N56" s="102"/>
      <c r="O56" s="102"/>
      <c r="P56" s="103"/>
      <c r="Q56" s="104"/>
      <c r="R56" s="102"/>
      <c r="S56" s="102"/>
      <c r="T56" s="102"/>
      <c r="U56" s="103"/>
      <c r="V56" s="104"/>
      <c r="W56" s="102"/>
      <c r="X56" s="102"/>
      <c r="Y56" s="102"/>
      <c r="Z56" s="103"/>
      <c r="AA56" s="104"/>
      <c r="AB56" s="102"/>
      <c r="AC56" s="102"/>
      <c r="AD56" s="102"/>
      <c r="AE56" s="103"/>
      <c r="AF56" s="104"/>
      <c r="AG56" s="102"/>
      <c r="AH56" s="102"/>
      <c r="AI56" s="102"/>
      <c r="AJ56" s="103"/>
      <c r="AK56" s="104"/>
      <c r="AL56" s="102"/>
      <c r="AM56" s="102"/>
      <c r="AN56" s="102"/>
      <c r="AO56" s="103"/>
      <c r="AP56" s="104"/>
      <c r="AQ56" s="102"/>
      <c r="AR56" s="102"/>
      <c r="AS56" s="102"/>
      <c r="AT56" s="103"/>
      <c r="AU56" s="104"/>
      <c r="AV56" s="102"/>
      <c r="AW56" s="102"/>
      <c r="AX56" s="102"/>
      <c r="AY56" s="103"/>
      <c r="AZ56" s="104"/>
      <c r="BA56" s="102"/>
      <c r="BB56" s="102"/>
      <c r="BC56" s="102"/>
      <c r="BD56" s="103"/>
      <c r="BE56" s="104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5"/>
      <c r="BX56" s="102"/>
      <c r="BY56" s="102"/>
      <c r="BZ56" s="102"/>
      <c r="CA56" s="102"/>
      <c r="CB56" s="102"/>
    </row>
    <row r="57" spans="1:80">
      <c r="A57" s="137" t="s">
        <v>266</v>
      </c>
      <c r="B57" s="138"/>
      <c r="C57" s="109"/>
      <c r="D57" s="109"/>
      <c r="E57" s="109"/>
      <c r="F57" s="109"/>
      <c r="G57" s="110"/>
      <c r="H57" s="111"/>
      <c r="I57" s="109"/>
      <c r="J57" s="109"/>
      <c r="K57" s="110"/>
      <c r="L57" s="111"/>
      <c r="M57" s="109"/>
      <c r="N57" s="109"/>
      <c r="O57" s="109"/>
      <c r="P57" s="110"/>
      <c r="Q57" s="111"/>
      <c r="R57" s="109"/>
      <c r="S57" s="109"/>
      <c r="T57" s="109"/>
      <c r="U57" s="110"/>
      <c r="V57" s="111"/>
      <c r="W57" s="109"/>
      <c r="X57" s="109"/>
      <c r="Y57" s="109"/>
      <c r="Z57" s="110"/>
      <c r="AA57" s="111"/>
      <c r="AB57" s="109"/>
      <c r="AC57" s="109"/>
      <c r="AD57" s="109"/>
      <c r="AE57" s="110"/>
      <c r="AF57" s="111"/>
      <c r="AG57" s="109"/>
      <c r="AH57" s="109"/>
      <c r="AI57" s="109"/>
      <c r="AJ57" s="110"/>
      <c r="AK57" s="111"/>
      <c r="AL57" s="109"/>
      <c r="AM57" s="109"/>
      <c r="AN57" s="109"/>
      <c r="AO57" s="110"/>
      <c r="AP57" s="111"/>
      <c r="AQ57" s="109"/>
      <c r="AR57" s="109"/>
      <c r="AS57" s="109"/>
      <c r="AT57" s="110"/>
      <c r="AU57" s="111"/>
      <c r="AV57" s="109"/>
      <c r="AW57" s="109"/>
      <c r="AX57" s="109"/>
      <c r="AY57" s="110"/>
      <c r="AZ57" s="111"/>
      <c r="BA57" s="109"/>
      <c r="BB57" s="109"/>
      <c r="BC57" s="109"/>
      <c r="BD57" s="110"/>
      <c r="BE57" s="111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13"/>
      <c r="BX57" s="109"/>
      <c r="BY57" s="109"/>
      <c r="BZ57" s="109"/>
      <c r="CA57" s="109"/>
      <c r="CB57" s="109"/>
    </row>
  </sheetData>
  <mergeCells count="1">
    <mergeCell ref="A1:AT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0"/>
  <sheetViews>
    <sheetView workbookViewId="0">
      <selection activeCell="M20" sqref="M20"/>
    </sheetView>
  </sheetViews>
  <sheetFormatPr baseColWidth="10" defaultColWidth="10.83203125" defaultRowHeight="16"/>
  <cols>
    <col min="1" max="1" width="26.6640625" customWidth="1"/>
  </cols>
  <sheetData>
    <row r="1" spans="1:9">
      <c r="A1" t="s">
        <v>106</v>
      </c>
    </row>
    <row r="4" spans="1:9">
      <c r="B4">
        <v>2001</v>
      </c>
      <c r="C4">
        <v>2002</v>
      </c>
      <c r="D4">
        <v>2003</v>
      </c>
      <c r="E4">
        <v>2004</v>
      </c>
      <c r="F4">
        <v>2005</v>
      </c>
      <c r="G4">
        <v>2006</v>
      </c>
      <c r="H4">
        <v>2007</v>
      </c>
      <c r="I4">
        <v>2008</v>
      </c>
    </row>
    <row r="5" spans="1:9">
      <c r="A5" t="s">
        <v>107</v>
      </c>
      <c r="B5">
        <v>13.2</v>
      </c>
      <c r="C5">
        <v>13.2</v>
      </c>
      <c r="D5">
        <v>11.4</v>
      </c>
      <c r="E5">
        <v>11.2</v>
      </c>
      <c r="F5">
        <v>11.1</v>
      </c>
      <c r="G5">
        <v>10.8</v>
      </c>
      <c r="H5">
        <v>10.8</v>
      </c>
      <c r="I5">
        <v>11</v>
      </c>
    </row>
    <row r="6" spans="1:9">
      <c r="A6" t="s">
        <v>108</v>
      </c>
      <c r="B6">
        <v>12.8</v>
      </c>
      <c r="C6">
        <v>13.1</v>
      </c>
      <c r="D6">
        <v>11.3</v>
      </c>
      <c r="E6">
        <v>11.3</v>
      </c>
      <c r="F6">
        <v>11.5</v>
      </c>
      <c r="G6">
        <v>10.9</v>
      </c>
      <c r="H6">
        <v>11.4</v>
      </c>
      <c r="I6">
        <v>11.5</v>
      </c>
    </row>
    <row r="7" spans="1:9">
      <c r="A7" t="s">
        <v>109</v>
      </c>
      <c r="B7">
        <v>16.7</v>
      </c>
      <c r="C7">
        <v>17.7</v>
      </c>
      <c r="D7">
        <v>16.2</v>
      </c>
      <c r="E7">
        <v>14.9</v>
      </c>
      <c r="F7">
        <v>15.4</v>
      </c>
      <c r="G7">
        <v>17</v>
      </c>
      <c r="H7">
        <v>15.1</v>
      </c>
      <c r="I7">
        <v>15.6</v>
      </c>
    </row>
    <row r="8" spans="1:9">
      <c r="A8" t="s">
        <v>110</v>
      </c>
      <c r="B8">
        <v>12.6</v>
      </c>
      <c r="C8">
        <v>12.6</v>
      </c>
      <c r="D8">
        <v>12.5</v>
      </c>
      <c r="E8">
        <v>11.8</v>
      </c>
      <c r="F8">
        <v>11.9</v>
      </c>
      <c r="G8">
        <v>12.1</v>
      </c>
      <c r="H8">
        <v>11.8</v>
      </c>
      <c r="I8">
        <v>11.9</v>
      </c>
    </row>
    <row r="9" spans="1:9">
      <c r="A9" t="s">
        <v>111</v>
      </c>
      <c r="B9">
        <v>11.8</v>
      </c>
      <c r="C9">
        <v>11.7</v>
      </c>
      <c r="D9">
        <v>11.8</v>
      </c>
      <c r="E9">
        <v>10.8</v>
      </c>
      <c r="F9">
        <v>11</v>
      </c>
      <c r="G9">
        <v>10.8</v>
      </c>
      <c r="H9">
        <v>10.8</v>
      </c>
      <c r="I9">
        <v>10.8</v>
      </c>
    </row>
    <row r="10" spans="1:9">
      <c r="A10" t="s">
        <v>112</v>
      </c>
      <c r="B10">
        <v>12.3</v>
      </c>
      <c r="C10">
        <v>12.7</v>
      </c>
      <c r="D10">
        <v>12.1</v>
      </c>
      <c r="E10">
        <v>11.6</v>
      </c>
      <c r="F10">
        <v>12.4</v>
      </c>
      <c r="G10">
        <v>13</v>
      </c>
      <c r="H10">
        <v>13.2</v>
      </c>
      <c r="I10">
        <v>13.4</v>
      </c>
    </row>
  </sheetData>
  <pageMargins left="0.75" right="0.75" top="1" bottom="1" header="0.5" footer="0.5"/>
  <pageSetup paperSize="9" orientation="portrait" horizontalDpi="4294967292" verticalDpi="429496729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63159-9405-7B43-9303-65355D36AF49}">
  <dimension ref="A2:AQ55"/>
  <sheetViews>
    <sheetView showGridLines="0" workbookViewId="0">
      <selection activeCell="AN28" sqref="AN28"/>
    </sheetView>
  </sheetViews>
  <sheetFormatPr baseColWidth="10" defaultColWidth="8.83203125" defaultRowHeight="16"/>
  <cols>
    <col min="1" max="1" width="15" customWidth="1"/>
    <col min="2" max="2" width="34" customWidth="1"/>
    <col min="3" max="25" width="4.6640625" customWidth="1"/>
    <col min="26" max="26" width="5.5" bestFit="1" customWidth="1"/>
    <col min="27" max="38" width="4.6640625" customWidth="1"/>
  </cols>
  <sheetData>
    <row r="2" spans="1:43">
      <c r="A2" s="62" t="s">
        <v>1572</v>
      </c>
      <c r="B2" s="56"/>
      <c r="C2" s="217">
        <v>2019</v>
      </c>
      <c r="D2" s="217"/>
      <c r="E2" s="217"/>
      <c r="F2" s="217"/>
      <c r="G2" s="217"/>
      <c r="H2" s="62"/>
      <c r="I2" s="217">
        <v>2020</v>
      </c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62"/>
      <c r="U2" s="217">
        <v>2021</v>
      </c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62"/>
      <c r="AG2" s="217">
        <v>2022</v>
      </c>
      <c r="AH2" s="217"/>
      <c r="AI2" s="217"/>
      <c r="AJ2" s="217"/>
      <c r="AK2" s="217"/>
      <c r="AL2" s="217"/>
    </row>
    <row r="3" spans="1:43">
      <c r="A3" s="56"/>
      <c r="B3" s="56"/>
      <c r="C3" s="62" t="s">
        <v>1573</v>
      </c>
      <c r="D3" s="62"/>
      <c r="E3" s="62"/>
      <c r="F3" s="62" t="s">
        <v>1574</v>
      </c>
      <c r="G3" s="62"/>
      <c r="H3" s="62"/>
      <c r="I3" s="62" t="s">
        <v>1575</v>
      </c>
      <c r="J3" s="62"/>
      <c r="K3" s="62"/>
      <c r="L3" s="62" t="s">
        <v>1576</v>
      </c>
      <c r="M3" s="62"/>
      <c r="N3" s="62"/>
      <c r="O3" s="62" t="s">
        <v>1573</v>
      </c>
      <c r="P3" s="62"/>
      <c r="Q3" s="62"/>
      <c r="R3" s="62" t="s">
        <v>1574</v>
      </c>
      <c r="S3" s="62"/>
      <c r="T3" s="62"/>
      <c r="U3" s="62" t="s">
        <v>1575</v>
      </c>
      <c r="V3" s="62"/>
      <c r="W3" s="62"/>
      <c r="X3" s="62" t="s">
        <v>1576</v>
      </c>
      <c r="Y3" s="62"/>
      <c r="Z3" s="62"/>
      <c r="AA3" s="62" t="s">
        <v>1573</v>
      </c>
      <c r="AB3" s="62"/>
      <c r="AC3" s="62"/>
      <c r="AD3" s="62" t="s">
        <v>1574</v>
      </c>
      <c r="AE3" s="62"/>
      <c r="AF3" s="62"/>
      <c r="AG3" s="62" t="s">
        <v>1575</v>
      </c>
      <c r="AH3" s="62"/>
      <c r="AI3" s="62"/>
      <c r="AJ3" s="62" t="s">
        <v>1576</v>
      </c>
      <c r="AK3" s="62"/>
      <c r="AL3" s="114"/>
    </row>
    <row r="4" spans="1:43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</row>
    <row r="5" spans="1:43" s="56" customFormat="1" ht="13">
      <c r="A5" s="221" t="s">
        <v>1577</v>
      </c>
      <c r="B5" s="56" t="s">
        <v>1578</v>
      </c>
      <c r="C5" s="163" t="s">
        <v>1579</v>
      </c>
      <c r="D5" s="163"/>
      <c r="E5" s="163"/>
      <c r="F5" s="163"/>
      <c r="G5" s="163"/>
      <c r="H5" s="163"/>
      <c r="I5" s="164" t="s">
        <v>1580</v>
      </c>
      <c r="J5" s="163">
        <f>23.9044731283901/3</f>
        <v>7.9681577094633669</v>
      </c>
      <c r="K5" s="163" t="s">
        <v>1581</v>
      </c>
      <c r="L5" s="163"/>
      <c r="M5" s="163"/>
    </row>
    <row r="6" spans="1:43" s="56" customFormat="1" ht="13">
      <c r="A6" s="221"/>
    </row>
    <row r="7" spans="1:43" s="56" customFormat="1" ht="13">
      <c r="A7" s="221"/>
      <c r="B7" s="56" t="s">
        <v>1582</v>
      </c>
      <c r="C7" s="163" t="s">
        <v>1583</v>
      </c>
      <c r="D7" s="163"/>
      <c r="E7" s="163"/>
      <c r="F7" s="163"/>
      <c r="G7" s="163"/>
      <c r="H7" s="163"/>
      <c r="I7" s="164" t="s">
        <v>1580</v>
      </c>
      <c r="J7" s="163">
        <f>14.1550212721803/3</f>
        <v>4.7183404240600995</v>
      </c>
      <c r="K7" s="163" t="s">
        <v>1581</v>
      </c>
      <c r="L7" s="163"/>
      <c r="M7" s="163"/>
      <c r="N7" s="165"/>
      <c r="O7" s="165"/>
      <c r="P7" s="165"/>
      <c r="Q7" s="165"/>
      <c r="R7" s="165"/>
    </row>
    <row r="8" spans="1:43" s="56" customFormat="1" ht="13">
      <c r="A8" s="221"/>
    </row>
    <row r="9" spans="1:43" s="56" customFormat="1" ht="13">
      <c r="A9" s="222" t="s">
        <v>1584</v>
      </c>
      <c r="B9" s="56" t="s">
        <v>1585</v>
      </c>
      <c r="Q9" s="163" t="s">
        <v>1586</v>
      </c>
      <c r="R9" s="163"/>
      <c r="S9" s="163"/>
      <c r="T9" s="163"/>
      <c r="U9" s="163"/>
      <c r="V9" s="163"/>
      <c r="W9" s="164" t="s">
        <v>1580</v>
      </c>
      <c r="X9" s="163">
        <f>19.5614653403938/3</f>
        <v>6.5204884467979332</v>
      </c>
      <c r="Y9" s="163" t="s">
        <v>1581</v>
      </c>
      <c r="Z9" s="163"/>
      <c r="AA9" s="163"/>
      <c r="AB9" s="165"/>
      <c r="AC9" s="165"/>
      <c r="AD9" s="165"/>
      <c r="AE9" s="165"/>
      <c r="AF9" s="165"/>
      <c r="AG9" s="165"/>
      <c r="AH9" s="165"/>
    </row>
    <row r="10" spans="1:43" s="56" customFormat="1" ht="13">
      <c r="A10" s="222"/>
    </row>
    <row r="11" spans="1:43" s="56" customFormat="1" ht="13">
      <c r="A11" s="222"/>
      <c r="B11" s="56" t="s">
        <v>1587</v>
      </c>
      <c r="P11" s="163" t="s">
        <v>1588</v>
      </c>
      <c r="Q11" s="163"/>
      <c r="R11" s="163"/>
      <c r="S11" s="163"/>
      <c r="T11" s="163"/>
      <c r="U11" s="163"/>
      <c r="V11" s="164" t="s">
        <v>1580</v>
      </c>
      <c r="W11" s="163">
        <f>11.0685391295379/3</f>
        <v>3.6895130431793</v>
      </c>
      <c r="X11" s="163" t="s">
        <v>1581</v>
      </c>
      <c r="Y11" s="163"/>
      <c r="Z11" s="163"/>
    </row>
    <row r="12" spans="1:43" s="56" customFormat="1" ht="13">
      <c r="A12" s="222"/>
    </row>
    <row r="13" spans="1:43" s="56" customFormat="1" ht="13">
      <c r="A13" s="166"/>
      <c r="B13" s="56" t="s">
        <v>1589</v>
      </c>
      <c r="AG13" s="163" t="s">
        <v>1590</v>
      </c>
      <c r="AH13" s="163"/>
      <c r="AI13" s="163"/>
      <c r="AJ13" s="167">
        <f>3.73695301615923/3</f>
        <v>1.24565100538641</v>
      </c>
      <c r="AK13" s="163" t="s">
        <v>1581</v>
      </c>
      <c r="AL13" s="163"/>
      <c r="AM13" s="168"/>
      <c r="AN13" s="169"/>
      <c r="AO13" s="169"/>
      <c r="AP13" s="169"/>
      <c r="AQ13" s="169"/>
    </row>
    <row r="14" spans="1:43" s="56" customFormat="1" ht="13">
      <c r="A14" s="170"/>
      <c r="AG14" s="169"/>
      <c r="AH14" s="169"/>
      <c r="AI14" s="169"/>
      <c r="AJ14" s="171"/>
      <c r="AK14" s="169"/>
      <c r="AL14" s="169"/>
      <c r="AM14" s="168"/>
      <c r="AN14" s="169"/>
      <c r="AO14" s="169"/>
      <c r="AP14" s="169"/>
      <c r="AQ14" s="169"/>
    </row>
    <row r="15" spans="1:43" s="56" customFormat="1" ht="13">
      <c r="A15" s="172">
        <f>J5+J7+X9+W11+AJ13+AC15</f>
        <v>28.895441026880842</v>
      </c>
      <c r="B15" s="56" t="s">
        <v>1591</v>
      </c>
      <c r="C15" s="166" t="s">
        <v>1592</v>
      </c>
      <c r="D15" s="166"/>
      <c r="E15" s="166"/>
      <c r="F15" s="173">
        <f>9.3/3</f>
        <v>3.1</v>
      </c>
      <c r="G15" s="166" t="s">
        <v>1593</v>
      </c>
      <c r="H15" s="166"/>
      <c r="I15" s="166"/>
      <c r="J15" s="166"/>
      <c r="K15" s="166"/>
      <c r="L15" s="174"/>
      <c r="M15" s="174"/>
      <c r="N15" s="166"/>
      <c r="O15" s="166"/>
      <c r="P15" s="166"/>
      <c r="Q15" s="166"/>
      <c r="R15" s="166"/>
      <c r="S15" s="166"/>
      <c r="T15" s="166"/>
      <c r="U15" s="166"/>
      <c r="V15" s="166" t="s">
        <v>1594</v>
      </c>
      <c r="W15" s="166"/>
      <c r="X15" s="166"/>
      <c r="Y15" s="166"/>
      <c r="Z15" s="166"/>
      <c r="AA15" s="166"/>
      <c r="AB15" s="174" t="s">
        <v>1580</v>
      </c>
      <c r="AC15" s="175">
        <f>14.2598711939812/3</f>
        <v>4.7532903979937329</v>
      </c>
      <c r="AD15" s="166" t="s">
        <v>1581</v>
      </c>
      <c r="AE15" s="166"/>
      <c r="AF15" s="166"/>
      <c r="AG15" s="176"/>
      <c r="AH15" s="176"/>
      <c r="AI15" s="176"/>
      <c r="AJ15" s="177"/>
      <c r="AK15" s="176"/>
      <c r="AL15" s="176"/>
      <c r="AM15" s="168"/>
      <c r="AN15" s="169"/>
      <c r="AO15" s="169"/>
      <c r="AP15" s="169"/>
      <c r="AQ15" s="169"/>
    </row>
    <row r="16" spans="1:43" s="56" customFormat="1" ht="13"/>
    <row r="17" spans="1:38" s="56" customFormat="1" ht="13">
      <c r="A17" s="220" t="s">
        <v>1595</v>
      </c>
      <c r="B17" s="56" t="s">
        <v>1596</v>
      </c>
      <c r="C17" s="178" t="s">
        <v>1592</v>
      </c>
      <c r="D17" s="178"/>
      <c r="E17" s="178"/>
      <c r="F17" s="179">
        <f>6.24/3</f>
        <v>2.08</v>
      </c>
      <c r="G17" s="178" t="s">
        <v>1597</v>
      </c>
      <c r="H17" s="178"/>
      <c r="I17" s="178"/>
      <c r="J17" s="178"/>
      <c r="K17" s="178"/>
      <c r="L17" s="178" t="s">
        <v>1598</v>
      </c>
      <c r="M17" s="178"/>
      <c r="N17" s="178"/>
      <c r="O17" s="180" t="s">
        <v>1580</v>
      </c>
      <c r="P17" s="180">
        <f>0.89616125532/3</f>
        <v>0.29872041844000002</v>
      </c>
      <c r="Q17" s="178" t="s">
        <v>1599</v>
      </c>
      <c r="R17" s="178"/>
      <c r="S17" s="178"/>
      <c r="T17" s="178"/>
      <c r="U17" s="178"/>
      <c r="V17" s="178" t="s">
        <v>1594</v>
      </c>
      <c r="W17" s="178"/>
      <c r="X17" s="178"/>
      <c r="Y17" s="178"/>
      <c r="Z17" s="178"/>
      <c r="AA17" s="178"/>
      <c r="AB17" s="180" t="s">
        <v>1580</v>
      </c>
      <c r="AC17" s="181">
        <f>2.67867870751944/3</f>
        <v>0.89289290250648001</v>
      </c>
      <c r="AD17" s="178" t="s">
        <v>1581</v>
      </c>
      <c r="AE17" s="178"/>
      <c r="AF17" s="178"/>
      <c r="AG17" s="178"/>
      <c r="AH17" s="178"/>
      <c r="AI17" s="178"/>
      <c r="AJ17" s="178"/>
      <c r="AK17" s="178"/>
      <c r="AL17" s="178"/>
    </row>
    <row r="18" spans="1:38" s="56" customFormat="1" ht="13">
      <c r="A18" s="220"/>
    </row>
    <row r="19" spans="1:38" s="56" customFormat="1" ht="13">
      <c r="A19" s="220"/>
      <c r="B19" s="56" t="s">
        <v>1600</v>
      </c>
      <c r="C19" s="178" t="s">
        <v>1592</v>
      </c>
      <c r="D19" s="178"/>
      <c r="E19" s="178"/>
      <c r="F19" s="179">
        <f>14.9066666666667/3</f>
        <v>4.9688888888889</v>
      </c>
      <c r="G19" s="178" t="s">
        <v>1597</v>
      </c>
      <c r="H19" s="178"/>
      <c r="I19" s="178"/>
      <c r="J19" s="178"/>
      <c r="K19" s="178"/>
      <c r="L19" s="178" t="s">
        <v>1598</v>
      </c>
      <c r="M19" s="178"/>
      <c r="N19" s="178"/>
      <c r="O19" s="180" t="s">
        <v>1580</v>
      </c>
      <c r="P19" s="180">
        <f>2.2009603248/3</f>
        <v>0.73365344160000001</v>
      </c>
      <c r="Q19" s="178" t="s">
        <v>1599</v>
      </c>
      <c r="R19" s="178"/>
      <c r="S19" s="178"/>
      <c r="T19" s="178"/>
      <c r="U19" s="178"/>
      <c r="V19" s="178" t="s">
        <v>1594</v>
      </c>
      <c r="W19" s="178"/>
      <c r="X19" s="178"/>
      <c r="Y19" s="178"/>
      <c r="Z19" s="178"/>
      <c r="AA19" s="178"/>
      <c r="AB19" s="180" t="s">
        <v>1580</v>
      </c>
      <c r="AC19" s="181">
        <f>6.5787998790816/3</f>
        <v>2.1929332930271999</v>
      </c>
      <c r="AD19" s="178" t="s">
        <v>1581</v>
      </c>
      <c r="AE19" s="178"/>
      <c r="AF19" s="178"/>
      <c r="AG19" s="178"/>
      <c r="AH19" s="178"/>
      <c r="AI19" s="178"/>
      <c r="AJ19" s="178"/>
      <c r="AK19" s="178"/>
      <c r="AL19" s="178"/>
    </row>
    <row r="20" spans="1:38" s="56" customFormat="1" ht="13">
      <c r="A20" s="220"/>
    </row>
    <row r="21" spans="1:38" s="56" customFormat="1" ht="13">
      <c r="A21" s="220"/>
      <c r="B21" s="56" t="s">
        <v>1601</v>
      </c>
      <c r="C21" s="178" t="s">
        <v>1592</v>
      </c>
      <c r="D21" s="178"/>
      <c r="E21" s="178"/>
      <c r="F21" s="179">
        <f>5.22/3</f>
        <v>1.74</v>
      </c>
      <c r="G21" s="178" t="s">
        <v>1597</v>
      </c>
      <c r="H21" s="178"/>
      <c r="I21" s="178"/>
      <c r="J21" s="178"/>
      <c r="K21" s="178"/>
      <c r="L21" s="178" t="s">
        <v>1598</v>
      </c>
      <c r="M21" s="178"/>
      <c r="N21" s="178"/>
      <c r="O21" s="180" t="s">
        <v>1580</v>
      </c>
      <c r="P21" s="180">
        <f>0.699434836373091/3</f>
        <v>0.23314494545769701</v>
      </c>
      <c r="Q21" s="178" t="s">
        <v>1599</v>
      </c>
      <c r="R21" s="178"/>
      <c r="S21" s="178"/>
      <c r="T21" s="178"/>
      <c r="U21" s="178"/>
      <c r="V21" s="178" t="s">
        <v>1594</v>
      </c>
      <c r="W21" s="178"/>
      <c r="X21" s="178"/>
      <c r="Y21" s="178"/>
      <c r="Z21" s="178"/>
      <c r="AA21" s="178"/>
      <c r="AB21" s="180" t="s">
        <v>1580</v>
      </c>
      <c r="AC21" s="181">
        <f>2.02732491480254/3</f>
        <v>0.67577497160084665</v>
      </c>
      <c r="AD21" s="178" t="s">
        <v>1581</v>
      </c>
      <c r="AE21" s="178"/>
      <c r="AF21" s="178"/>
      <c r="AG21" s="178"/>
      <c r="AH21" s="178"/>
      <c r="AI21" s="178"/>
      <c r="AJ21" s="178"/>
      <c r="AK21" s="178"/>
      <c r="AL21" s="178"/>
    </row>
    <row r="22" spans="1:38" s="56" customFormat="1" ht="13">
      <c r="A22" s="182"/>
    </row>
    <row r="23" spans="1:38" s="56" customFormat="1" ht="13">
      <c r="A23" s="218" t="s">
        <v>1584</v>
      </c>
      <c r="B23" s="56" t="s">
        <v>1602</v>
      </c>
      <c r="C23" s="183" t="s">
        <v>1603</v>
      </c>
      <c r="D23" s="183"/>
      <c r="E23" s="183"/>
      <c r="F23" s="183"/>
      <c r="G23" s="183"/>
      <c r="H23" s="183"/>
      <c r="I23" s="183"/>
      <c r="J23" s="183"/>
      <c r="K23" s="184" t="s">
        <v>1580</v>
      </c>
      <c r="L23" s="185">
        <f>1.70029964410127/3</f>
        <v>0.5667665480337567</v>
      </c>
      <c r="M23" s="183" t="s">
        <v>1581</v>
      </c>
      <c r="N23" s="183"/>
      <c r="O23" s="183"/>
      <c r="P23" s="183"/>
      <c r="Q23" s="186"/>
      <c r="R23" s="186"/>
      <c r="S23" s="186"/>
      <c r="T23" s="186"/>
      <c r="U23" s="186"/>
      <c r="V23" s="186"/>
    </row>
    <row r="24" spans="1:38" s="56" customFormat="1" ht="13">
      <c r="A24" s="218"/>
    </row>
    <row r="25" spans="1:38" s="56" customFormat="1" ht="13">
      <c r="A25" s="218"/>
      <c r="B25" s="56" t="s">
        <v>1604</v>
      </c>
      <c r="C25" s="183" t="s">
        <v>1603</v>
      </c>
      <c r="D25" s="183"/>
      <c r="E25" s="183"/>
      <c r="F25" s="183"/>
      <c r="G25" s="183"/>
      <c r="H25" s="183"/>
      <c r="I25" s="183"/>
      <c r="J25" s="183"/>
      <c r="K25" s="184" t="s">
        <v>1580</v>
      </c>
      <c r="L25" s="185">
        <f>1.96067418017409/3</f>
        <v>0.65355806005802997</v>
      </c>
      <c r="M25" s="183" t="s">
        <v>1581</v>
      </c>
      <c r="N25" s="183"/>
      <c r="O25" s="183"/>
      <c r="P25" s="183"/>
      <c r="Q25" s="183"/>
      <c r="R25" s="183"/>
      <c r="S25" s="183"/>
      <c r="T25" s="186"/>
      <c r="U25" s="186"/>
      <c r="V25" s="186"/>
    </row>
    <row r="26" spans="1:38" s="56" customFormat="1" ht="13">
      <c r="A26" s="218"/>
    </row>
    <row r="27" spans="1:38" s="56" customFormat="1" ht="14">
      <c r="A27" s="187" t="s">
        <v>1605</v>
      </c>
      <c r="B27" s="56" t="s">
        <v>1606</v>
      </c>
      <c r="C27" s="178" t="s">
        <v>1592</v>
      </c>
      <c r="D27" s="178"/>
      <c r="E27" s="178"/>
      <c r="F27" s="179">
        <f>10.9/3</f>
        <v>3.6333333333333333</v>
      </c>
      <c r="G27" s="178" t="s">
        <v>1597</v>
      </c>
      <c r="H27" s="178"/>
      <c r="I27" s="178"/>
      <c r="J27" s="178"/>
      <c r="K27" s="178"/>
      <c r="L27" s="178" t="s">
        <v>1598</v>
      </c>
      <c r="M27" s="178"/>
      <c r="N27" s="178"/>
      <c r="O27" s="180" t="s">
        <v>1580</v>
      </c>
      <c r="P27" s="188">
        <f>1.50846491544/3</f>
        <v>0.50282163848000005</v>
      </c>
      <c r="Q27" s="178" t="s">
        <v>1599</v>
      </c>
      <c r="R27" s="178"/>
      <c r="S27" s="178"/>
      <c r="T27" s="178"/>
      <c r="U27" s="178"/>
      <c r="V27" s="178" t="s">
        <v>1594</v>
      </c>
      <c r="W27" s="178"/>
      <c r="X27" s="178"/>
      <c r="Y27" s="178"/>
      <c r="Z27" s="178"/>
      <c r="AA27" s="178"/>
      <c r="AB27" s="180" t="s">
        <v>1580</v>
      </c>
      <c r="AC27" s="181">
        <f>4.5259863011888/3</f>
        <v>1.5086621003962666</v>
      </c>
      <c r="AD27" s="178" t="s">
        <v>1581</v>
      </c>
      <c r="AE27" s="178"/>
      <c r="AF27" s="178"/>
      <c r="AG27" s="178"/>
      <c r="AH27" s="178"/>
      <c r="AI27" s="178"/>
      <c r="AJ27" s="178"/>
      <c r="AK27" s="178"/>
      <c r="AL27" s="178"/>
    </row>
    <row r="28" spans="1:38" s="56" customFormat="1" ht="13">
      <c r="A28" s="182"/>
    </row>
    <row r="29" spans="1:38" s="56" customFormat="1" ht="13">
      <c r="A29" s="189">
        <f>+AC17+AC19+AC21+L23+L25+AC27+AC29</f>
        <v>10.93616977496578</v>
      </c>
      <c r="B29" s="56" t="s">
        <v>1607</v>
      </c>
      <c r="C29" s="178" t="s">
        <v>1592</v>
      </c>
      <c r="D29" s="178"/>
      <c r="E29" s="178"/>
      <c r="F29" s="179">
        <f>14.7/3</f>
        <v>4.8999999999999995</v>
      </c>
      <c r="G29" s="178" t="s">
        <v>1597</v>
      </c>
      <c r="H29" s="178" t="s">
        <v>1608</v>
      </c>
      <c r="I29" s="178"/>
      <c r="J29" s="178"/>
      <c r="K29" s="178"/>
      <c r="L29" s="178" t="s">
        <v>1598</v>
      </c>
      <c r="M29" s="178"/>
      <c r="N29" s="178"/>
      <c r="O29" s="180" t="s">
        <v>1580</v>
      </c>
      <c r="P29" s="188">
        <f>4.4823686100696/3</f>
        <v>1.4941228700232001</v>
      </c>
      <c r="Q29" s="178" t="s">
        <v>1599</v>
      </c>
      <c r="R29" s="178"/>
      <c r="S29" s="178"/>
      <c r="T29" s="178"/>
      <c r="U29" s="178"/>
      <c r="V29" s="178" t="s">
        <v>1594</v>
      </c>
      <c r="W29" s="178"/>
      <c r="X29" s="178"/>
      <c r="Y29" s="178"/>
      <c r="Z29" s="178"/>
      <c r="AA29" s="178"/>
      <c r="AB29" s="180" t="s">
        <v>1580</v>
      </c>
      <c r="AC29" s="181">
        <f>13.3367456980296/3</f>
        <v>4.4455818993432006</v>
      </c>
      <c r="AD29" s="178" t="s">
        <v>1581</v>
      </c>
      <c r="AE29" s="178"/>
      <c r="AF29" s="178"/>
      <c r="AG29" s="178"/>
      <c r="AH29" s="178"/>
      <c r="AI29" s="178"/>
      <c r="AJ29" s="178"/>
      <c r="AK29" s="178"/>
      <c r="AL29" s="178"/>
    </row>
    <row r="30" spans="1:38" s="56" customFormat="1" ht="13">
      <c r="A30" s="190"/>
      <c r="F30" s="191"/>
      <c r="O30" s="192"/>
      <c r="P30" s="193"/>
      <c r="AB30" s="192"/>
      <c r="AC30" s="61"/>
    </row>
    <row r="31" spans="1:38" s="56" customFormat="1" ht="13">
      <c r="A31" s="194" t="s">
        <v>1609</v>
      </c>
      <c r="AC31" s="61"/>
    </row>
    <row r="32" spans="1:38" s="56" customFormat="1" ht="13">
      <c r="A32" s="194" t="s">
        <v>1610</v>
      </c>
      <c r="B32" s="56" t="s">
        <v>1611</v>
      </c>
      <c r="C32" s="195" t="s">
        <v>1612</v>
      </c>
      <c r="D32" s="195"/>
      <c r="E32" s="195"/>
      <c r="F32" s="196"/>
      <c r="G32" s="195"/>
      <c r="H32" s="195"/>
      <c r="I32" s="195">
        <f>42/3</f>
        <v>14</v>
      </c>
      <c r="J32" s="195" t="s">
        <v>1597</v>
      </c>
      <c r="K32" s="195"/>
      <c r="L32" s="197"/>
      <c r="M32" s="198"/>
      <c r="N32" s="195"/>
      <c r="O32" s="195"/>
      <c r="P32" s="195"/>
      <c r="Q32" s="195"/>
      <c r="R32" s="195"/>
      <c r="S32" s="195"/>
      <c r="T32" s="195"/>
      <c r="U32" s="195"/>
      <c r="V32" s="195" t="s">
        <v>1594</v>
      </c>
      <c r="W32" s="195"/>
      <c r="X32" s="195"/>
      <c r="Y32" s="195"/>
      <c r="Z32" s="195"/>
      <c r="AA32" s="195"/>
      <c r="AB32" s="197" t="s">
        <v>1580</v>
      </c>
      <c r="AC32" s="199">
        <f>12.868235303588/3</f>
        <v>4.2894117678626662</v>
      </c>
      <c r="AD32" s="195" t="s">
        <v>1581</v>
      </c>
      <c r="AE32" s="195"/>
      <c r="AF32" s="195"/>
      <c r="AG32" s="195"/>
      <c r="AH32" s="195"/>
      <c r="AI32" s="195"/>
      <c r="AJ32" s="195"/>
      <c r="AK32" s="195"/>
      <c r="AL32" s="195"/>
    </row>
    <row r="33" spans="1:38" s="56" customFormat="1" ht="13">
      <c r="A33" s="200">
        <f>AC32</f>
        <v>4.2894117678626662</v>
      </c>
    </row>
    <row r="34" spans="1:38" s="56" customFormat="1" ht="13"/>
    <row r="35" spans="1:38" s="56" customFormat="1" ht="13"/>
    <row r="36" spans="1:38" s="56" customFormat="1" ht="13">
      <c r="A36" s="220" t="s">
        <v>1613</v>
      </c>
      <c r="B36" s="56" t="s">
        <v>1614</v>
      </c>
      <c r="C36" s="178" t="s">
        <v>1615</v>
      </c>
      <c r="D36" s="178"/>
      <c r="E36" s="178"/>
      <c r="F36" s="178"/>
      <c r="G36" s="179">
        <f>68.3/3</f>
        <v>22.766666666666666</v>
      </c>
      <c r="H36" s="178" t="s">
        <v>1597</v>
      </c>
      <c r="I36" s="178"/>
      <c r="J36" s="178"/>
      <c r="K36" s="178" t="s">
        <v>1616</v>
      </c>
      <c r="L36" s="178"/>
      <c r="M36" s="178"/>
      <c r="N36" s="178"/>
      <c r="O36" s="180" t="s">
        <v>1580</v>
      </c>
      <c r="P36" s="201">
        <f>8.52144002532/3</f>
        <v>2.8404800084400001</v>
      </c>
      <c r="Q36" s="178" t="s">
        <v>1599</v>
      </c>
      <c r="R36" s="178"/>
      <c r="S36" s="178"/>
      <c r="T36" s="178"/>
      <c r="U36" s="178"/>
      <c r="V36" s="178" t="s">
        <v>1594</v>
      </c>
      <c r="W36" s="178"/>
      <c r="X36" s="178"/>
      <c r="Y36" s="178"/>
      <c r="Z36" s="178"/>
      <c r="AA36" s="178"/>
      <c r="AB36" s="180" t="s">
        <v>1580</v>
      </c>
      <c r="AC36" s="181">
        <f>25.496095345679/3</f>
        <v>8.4986984485596668</v>
      </c>
      <c r="AD36" s="178" t="s">
        <v>1581</v>
      </c>
      <c r="AE36" s="178"/>
      <c r="AF36" s="202" t="s">
        <v>1617</v>
      </c>
      <c r="AG36" s="178"/>
      <c r="AH36" s="178"/>
      <c r="AI36" s="178"/>
      <c r="AJ36" s="178"/>
      <c r="AK36" s="178"/>
      <c r="AL36" s="178"/>
    </row>
    <row r="37" spans="1:38" s="56" customFormat="1" ht="13">
      <c r="A37" s="220"/>
      <c r="P37" s="61"/>
    </row>
    <row r="38" spans="1:38" s="56" customFormat="1" ht="13">
      <c r="A38" s="220"/>
      <c r="B38" s="56" t="s">
        <v>1618</v>
      </c>
      <c r="C38" s="178" t="s">
        <v>1592</v>
      </c>
      <c r="D38" s="178"/>
      <c r="E38" s="178"/>
      <c r="F38" s="178"/>
      <c r="G38" s="179">
        <f>63/3</f>
        <v>21</v>
      </c>
      <c r="H38" s="178" t="s">
        <v>1597</v>
      </c>
      <c r="I38" s="178"/>
      <c r="J38" s="178"/>
      <c r="K38" s="178"/>
      <c r="L38" s="178" t="s">
        <v>1598</v>
      </c>
      <c r="M38" s="178"/>
      <c r="N38" s="178"/>
      <c r="O38" s="180" t="s">
        <v>1580</v>
      </c>
      <c r="P38" s="201">
        <f>5.69765805197923/3</f>
        <v>1.8992193506597435</v>
      </c>
      <c r="Q38" s="178" t="s">
        <v>1599</v>
      </c>
      <c r="R38" s="178"/>
      <c r="S38" s="178"/>
      <c r="T38" s="178"/>
      <c r="U38" s="178"/>
      <c r="V38" s="178" t="s">
        <v>1594</v>
      </c>
      <c r="W38" s="178"/>
      <c r="X38" s="178"/>
      <c r="Y38" s="178"/>
      <c r="Z38" s="178"/>
      <c r="AA38" s="178"/>
      <c r="AB38" s="180" t="s">
        <v>1580</v>
      </c>
      <c r="AC38" s="181">
        <f>17.0965344311157/3</f>
        <v>5.6988448103718996</v>
      </c>
      <c r="AD38" s="178" t="s">
        <v>1581</v>
      </c>
      <c r="AE38" s="178"/>
      <c r="AF38" s="178" t="s">
        <v>1619</v>
      </c>
      <c r="AG38" s="178"/>
      <c r="AH38" s="178"/>
      <c r="AI38" s="178"/>
      <c r="AJ38" s="178"/>
      <c r="AK38" s="178"/>
      <c r="AL38" s="178"/>
    </row>
    <row r="39" spans="1:38" s="56" customFormat="1" ht="13">
      <c r="A39" s="220"/>
      <c r="P39" s="61"/>
    </row>
    <row r="40" spans="1:38" s="56" customFormat="1" ht="13">
      <c r="A40" s="178"/>
      <c r="B40" s="56" t="s">
        <v>1620</v>
      </c>
      <c r="C40" s="178" t="s">
        <v>1592</v>
      </c>
      <c r="D40" s="178"/>
      <c r="E40" s="178"/>
      <c r="F40" s="178"/>
      <c r="G40" s="179">
        <f>12.3/3</f>
        <v>4.1000000000000005</v>
      </c>
      <c r="H40" s="178" t="s">
        <v>1597</v>
      </c>
      <c r="I40" s="178"/>
      <c r="J40" s="178"/>
      <c r="K40" s="178"/>
      <c r="L40" s="178" t="s">
        <v>1598</v>
      </c>
      <c r="M40" s="178"/>
      <c r="N40" s="178"/>
      <c r="O40" s="180" t="s">
        <v>1580</v>
      </c>
      <c r="P40" s="201">
        <f>3.47275408351859/3</f>
        <v>1.1575846945061967</v>
      </c>
      <c r="Q40" s="178" t="s">
        <v>1599</v>
      </c>
      <c r="R40" s="178"/>
      <c r="S40" s="178"/>
      <c r="T40" s="178"/>
      <c r="U40" s="178"/>
      <c r="V40" s="178" t="s">
        <v>1594</v>
      </c>
      <c r="W40" s="178"/>
      <c r="X40" s="178"/>
      <c r="Y40" s="178"/>
      <c r="Z40" s="178"/>
      <c r="AA40" s="178"/>
      <c r="AB40" s="180" t="s">
        <v>1580</v>
      </c>
      <c r="AC40" s="181">
        <f>10.4197991537888/3</f>
        <v>3.4732663845962666</v>
      </c>
      <c r="AD40" s="178" t="s">
        <v>1581</v>
      </c>
      <c r="AE40" s="178"/>
      <c r="AF40" s="178"/>
      <c r="AG40" s="178"/>
      <c r="AH40" s="178"/>
      <c r="AI40" s="178"/>
      <c r="AJ40" s="178"/>
      <c r="AK40" s="178"/>
      <c r="AL40" s="178"/>
    </row>
    <row r="41" spans="1:38" s="56" customFormat="1" ht="13">
      <c r="A41" s="218" t="s">
        <v>1584</v>
      </c>
      <c r="P41" s="61"/>
    </row>
    <row r="42" spans="1:38" s="56" customFormat="1" ht="13">
      <c r="A42" s="218"/>
      <c r="B42" s="56" t="s">
        <v>1621</v>
      </c>
      <c r="C42" s="178" t="s">
        <v>1622</v>
      </c>
      <c r="D42" s="178"/>
      <c r="E42" s="178"/>
      <c r="F42" s="179"/>
      <c r="G42" s="178"/>
      <c r="H42" s="178"/>
      <c r="I42" s="178"/>
      <c r="J42" s="178"/>
      <c r="K42" s="178"/>
      <c r="L42" s="178" t="s">
        <v>1598</v>
      </c>
      <c r="M42" s="178"/>
      <c r="N42" s="178"/>
      <c r="O42" s="180" t="s">
        <v>1580</v>
      </c>
      <c r="P42" s="201">
        <f>6.46472343972384/3</f>
        <v>2.1549078132412798</v>
      </c>
      <c r="Q42" s="178" t="s">
        <v>1599</v>
      </c>
      <c r="R42" s="178"/>
      <c r="S42" s="178"/>
      <c r="T42" s="178"/>
      <c r="U42" s="178"/>
      <c r="V42" s="178" t="s">
        <v>1594</v>
      </c>
      <c r="W42" s="178"/>
      <c r="X42" s="178"/>
      <c r="Y42" s="178"/>
      <c r="Z42" s="178"/>
      <c r="AA42" s="178"/>
      <c r="AB42" s="180" t="s">
        <v>1580</v>
      </c>
      <c r="AC42" s="181">
        <f>19.3967055048342/3</f>
        <v>6.4655685016113997</v>
      </c>
      <c r="AD42" s="178" t="s">
        <v>1581</v>
      </c>
      <c r="AE42" s="178"/>
      <c r="AF42" s="178" t="s">
        <v>1623</v>
      </c>
      <c r="AG42" s="178"/>
      <c r="AH42" s="178"/>
      <c r="AI42" s="178"/>
      <c r="AJ42" s="178"/>
      <c r="AK42" s="178"/>
      <c r="AL42" s="178"/>
    </row>
    <row r="43" spans="1:38" s="56" customFormat="1" ht="13">
      <c r="A43" s="218"/>
      <c r="P43" s="61"/>
    </row>
    <row r="44" spans="1:38" s="56" customFormat="1" ht="13">
      <c r="A44" s="218"/>
      <c r="B44" s="56" t="s">
        <v>1624</v>
      </c>
      <c r="C44" s="178" t="s">
        <v>1622</v>
      </c>
      <c r="D44" s="178"/>
      <c r="E44" s="178"/>
      <c r="F44" s="179"/>
      <c r="G44" s="178"/>
      <c r="H44" s="178"/>
      <c r="I44" s="178"/>
      <c r="J44" s="178"/>
      <c r="K44" s="178"/>
      <c r="L44" s="178" t="s">
        <v>1598</v>
      </c>
      <c r="M44" s="178"/>
      <c r="N44" s="178"/>
      <c r="O44" s="180" t="s">
        <v>1580</v>
      </c>
      <c r="P44" s="201">
        <f>5.63854589165318/3</f>
        <v>1.8795152972177267</v>
      </c>
      <c r="Q44" s="178" t="s">
        <v>1599</v>
      </c>
      <c r="R44" s="178"/>
      <c r="S44" s="178"/>
      <c r="T44" s="178"/>
      <c r="U44" s="178"/>
      <c r="V44" s="178" t="s">
        <v>1594</v>
      </c>
      <c r="W44" s="178"/>
      <c r="X44" s="178"/>
      <c r="Y44" s="178"/>
      <c r="Z44" s="178"/>
      <c r="AA44" s="178"/>
      <c r="AB44" s="180" t="s">
        <v>1580</v>
      </c>
      <c r="AC44" s="181">
        <f>16.68733820642/3</f>
        <v>5.5624460688066675</v>
      </c>
      <c r="AD44" s="178" t="s">
        <v>1581</v>
      </c>
      <c r="AE44" s="178"/>
      <c r="AF44" s="178" t="s">
        <v>1625</v>
      </c>
      <c r="AG44" s="178"/>
      <c r="AH44" s="178"/>
      <c r="AI44" s="178"/>
      <c r="AJ44" s="178"/>
      <c r="AK44" s="178"/>
      <c r="AL44" s="178"/>
    </row>
    <row r="45" spans="1:38" s="56" customFormat="1" ht="13">
      <c r="A45" s="218"/>
      <c r="P45" s="61"/>
    </row>
    <row r="46" spans="1:38" s="56" customFormat="1" ht="13">
      <c r="A46" s="203">
        <f>SUM(AC36:AC48)</f>
        <v>33.420554842912303</v>
      </c>
      <c r="B46" s="56" t="s">
        <v>1626</v>
      </c>
      <c r="C46" s="178" t="s">
        <v>1622</v>
      </c>
      <c r="D46" s="178"/>
      <c r="E46" s="178"/>
      <c r="F46" s="179"/>
      <c r="G46" s="178"/>
      <c r="H46" s="178"/>
      <c r="I46" s="178"/>
      <c r="J46" s="178"/>
      <c r="K46" s="178"/>
      <c r="L46" s="178" t="s">
        <v>1598</v>
      </c>
      <c r="M46" s="178"/>
      <c r="N46" s="178"/>
      <c r="O46" s="180" t="s">
        <v>1580</v>
      </c>
      <c r="P46" s="201">
        <f>0.3825/3</f>
        <v>0.1275</v>
      </c>
      <c r="Q46" s="178" t="s">
        <v>1599</v>
      </c>
      <c r="R46" s="178"/>
      <c r="S46" s="178"/>
      <c r="T46" s="178"/>
      <c r="U46" s="178"/>
      <c r="V46" s="178" t="s">
        <v>1594</v>
      </c>
      <c r="W46" s="178"/>
      <c r="X46" s="178"/>
      <c r="Y46" s="178"/>
      <c r="Z46" s="178"/>
      <c r="AA46" s="178"/>
      <c r="AB46" s="180" t="s">
        <v>1580</v>
      </c>
      <c r="AC46" s="181">
        <f>1.14765/3</f>
        <v>0.38255</v>
      </c>
      <c r="AD46" s="178" t="s">
        <v>1581</v>
      </c>
      <c r="AE46" s="178"/>
      <c r="AF46" s="178"/>
      <c r="AG46" s="178"/>
      <c r="AH46" s="178"/>
      <c r="AI46" s="178"/>
      <c r="AJ46" s="178"/>
      <c r="AK46" s="178"/>
      <c r="AL46" s="178"/>
    </row>
    <row r="47" spans="1:38" s="56" customFormat="1" ht="13">
      <c r="A47" s="178"/>
      <c r="P47" s="61"/>
    </row>
    <row r="48" spans="1:38" s="56" customFormat="1" ht="13">
      <c r="A48" s="178"/>
      <c r="B48" s="56" t="s">
        <v>1627</v>
      </c>
      <c r="C48" s="178" t="s">
        <v>1622</v>
      </c>
      <c r="D48" s="178"/>
      <c r="E48" s="178"/>
      <c r="F48" s="179"/>
      <c r="G48" s="178"/>
      <c r="H48" s="178"/>
      <c r="I48" s="178"/>
      <c r="J48" s="178"/>
      <c r="K48" s="178"/>
      <c r="L48" s="178" t="s">
        <v>1598</v>
      </c>
      <c r="M48" s="178"/>
      <c r="N48" s="178"/>
      <c r="O48" s="180" t="s">
        <v>1580</v>
      </c>
      <c r="P48" s="201">
        <f>3.33874419181715/3</f>
        <v>1.1129147306057166</v>
      </c>
      <c r="Q48" s="178" t="s">
        <v>1599</v>
      </c>
      <c r="R48" s="178"/>
      <c r="S48" s="178"/>
      <c r="T48" s="178"/>
      <c r="U48" s="178"/>
      <c r="V48" s="178" t="s">
        <v>1594</v>
      </c>
      <c r="W48" s="178"/>
      <c r="X48" s="178"/>
      <c r="Y48" s="178"/>
      <c r="Z48" s="178"/>
      <c r="AA48" s="178"/>
      <c r="AB48" s="180" t="s">
        <v>1580</v>
      </c>
      <c r="AC48" s="181">
        <f>10.0175418868992/3</f>
        <v>3.3391806289664001</v>
      </c>
      <c r="AD48" s="178" t="s">
        <v>1581</v>
      </c>
      <c r="AE48" s="178"/>
      <c r="AF48" s="178" t="s">
        <v>1628</v>
      </c>
      <c r="AG48" s="178"/>
      <c r="AH48" s="178"/>
      <c r="AI48" s="178"/>
      <c r="AJ48" s="178"/>
      <c r="AK48" s="178"/>
      <c r="AL48" s="178"/>
    </row>
    <row r="49" spans="1:33" s="56" customFormat="1" ht="13">
      <c r="F49" s="191"/>
      <c r="O49" s="192"/>
      <c r="P49" s="204"/>
      <c r="AB49" s="192"/>
      <c r="AC49" s="61"/>
    </row>
    <row r="50" spans="1:33" s="56" customFormat="1" ht="13">
      <c r="A50" s="219" t="s">
        <v>1629</v>
      </c>
    </row>
    <row r="51" spans="1:33" s="56" customFormat="1" ht="13">
      <c r="A51" s="219"/>
      <c r="B51" s="56" t="s">
        <v>1630</v>
      </c>
      <c r="C51" s="205" t="s">
        <v>1631</v>
      </c>
      <c r="D51" s="206"/>
      <c r="E51" s="207"/>
      <c r="F51" s="208" t="s">
        <v>1580</v>
      </c>
      <c r="G51" s="183">
        <f>2.23772966868707/3</f>
        <v>0.74590988956235671</v>
      </c>
      <c r="H51" s="183" t="s">
        <v>1581</v>
      </c>
      <c r="I51" s="207"/>
      <c r="J51" s="207"/>
      <c r="K51" s="207"/>
      <c r="L51" s="207"/>
      <c r="M51" s="207"/>
      <c r="N51" s="207"/>
      <c r="O51" s="207"/>
      <c r="S51" s="205" t="s">
        <v>1631</v>
      </c>
      <c r="T51" s="206"/>
      <c r="U51" s="207"/>
      <c r="V51" s="208" t="s">
        <v>1580</v>
      </c>
      <c r="W51" s="183">
        <f>0.828653783044645/3</f>
        <v>0.27621792768154835</v>
      </c>
      <c r="X51" s="183" t="s">
        <v>1581</v>
      </c>
      <c r="Y51" s="207"/>
      <c r="AG51" s="61"/>
    </row>
    <row r="52" spans="1:33" s="56" customFormat="1" ht="13">
      <c r="A52" s="209">
        <f>G51+W51</f>
        <v>1.022127817243905</v>
      </c>
    </row>
    <row r="53" spans="1:33" s="56" customFormat="1" ht="13"/>
    <row r="54" spans="1:33" s="56" customFormat="1" ht="13">
      <c r="C54" s="192"/>
      <c r="D54" s="216"/>
      <c r="E54" s="216"/>
    </row>
    <row r="55" spans="1:33" s="56" customFormat="1" ht="13"/>
  </sheetData>
  <mergeCells count="12">
    <mergeCell ref="U2:AE2"/>
    <mergeCell ref="AG2:AL2"/>
    <mergeCell ref="A17:A21"/>
    <mergeCell ref="A23:A26"/>
    <mergeCell ref="A36:A39"/>
    <mergeCell ref="A5:A8"/>
    <mergeCell ref="A9:A12"/>
    <mergeCell ref="D54:E54"/>
    <mergeCell ref="C2:G2"/>
    <mergeCell ref="I2:S2"/>
    <mergeCell ref="A41:A45"/>
    <mergeCell ref="A50:A5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99F47-AE64-4F43-BF26-BD3D444C1BC4}">
  <dimension ref="B4:K17"/>
  <sheetViews>
    <sheetView workbookViewId="0">
      <selection activeCell="N21" sqref="N21"/>
    </sheetView>
  </sheetViews>
  <sheetFormatPr baseColWidth="10" defaultRowHeight="16"/>
  <cols>
    <col min="2" max="2" width="24.1640625" bestFit="1" customWidth="1"/>
  </cols>
  <sheetData>
    <row r="4" spans="2:11">
      <c r="B4" s="226" t="s">
        <v>1652</v>
      </c>
      <c r="C4" s="226"/>
      <c r="D4" s="226"/>
      <c r="E4" s="226"/>
      <c r="F4" s="226"/>
      <c r="G4" s="226"/>
      <c r="H4" s="226"/>
      <c r="I4" s="226"/>
      <c r="J4" s="226"/>
      <c r="K4" s="226"/>
    </row>
    <row r="5" spans="2:11">
      <c r="B5" s="226"/>
      <c r="C5" s="226" t="s">
        <v>212</v>
      </c>
      <c r="D5" s="226" t="s">
        <v>213</v>
      </c>
      <c r="E5" s="226" t="s">
        <v>214</v>
      </c>
      <c r="F5" s="226" t="s">
        <v>215</v>
      </c>
      <c r="G5" s="226" t="s">
        <v>216</v>
      </c>
      <c r="H5" s="226" t="s">
        <v>217</v>
      </c>
      <c r="I5" s="226" t="s">
        <v>206</v>
      </c>
      <c r="J5" s="226" t="s">
        <v>207</v>
      </c>
      <c r="K5" s="226" t="s">
        <v>208</v>
      </c>
    </row>
    <row r="6" spans="2:11">
      <c r="B6" s="226" t="s">
        <v>1653</v>
      </c>
      <c r="C6" s="227">
        <v>6583</v>
      </c>
      <c r="D6" s="227">
        <v>6587</v>
      </c>
      <c r="E6" s="227">
        <v>6392</v>
      </c>
      <c r="F6" s="227">
        <v>6645</v>
      </c>
      <c r="G6" s="227">
        <v>6459</v>
      </c>
      <c r="H6" s="227">
        <v>6676</v>
      </c>
      <c r="I6" s="227">
        <v>6598</v>
      </c>
      <c r="J6" s="227">
        <v>6002</v>
      </c>
      <c r="K6" s="227">
        <v>6654</v>
      </c>
    </row>
    <row r="7" spans="2:11">
      <c r="B7" s="226" t="s">
        <v>1654</v>
      </c>
      <c r="C7" s="227">
        <v>1192</v>
      </c>
      <c r="D7" s="227">
        <v>1240</v>
      </c>
      <c r="E7" s="227">
        <v>1278</v>
      </c>
      <c r="F7" s="227">
        <v>1305</v>
      </c>
      <c r="G7" s="227">
        <v>1209</v>
      </c>
      <c r="H7" s="227">
        <v>1239</v>
      </c>
      <c r="I7" s="227">
        <v>1191</v>
      </c>
      <c r="J7" s="227">
        <v>1025</v>
      </c>
      <c r="K7" s="227">
        <v>1250</v>
      </c>
    </row>
    <row r="8" spans="2:11">
      <c r="B8" s="226" t="s">
        <v>1655</v>
      </c>
      <c r="C8" s="227">
        <v>177</v>
      </c>
      <c r="D8" s="227">
        <v>182</v>
      </c>
      <c r="E8" s="227">
        <v>203</v>
      </c>
      <c r="F8" s="227">
        <v>179</v>
      </c>
      <c r="G8" s="227">
        <v>193</v>
      </c>
      <c r="H8" s="227">
        <v>184</v>
      </c>
      <c r="I8" s="227">
        <v>176</v>
      </c>
      <c r="J8" s="227">
        <v>167</v>
      </c>
      <c r="K8" s="227">
        <v>186</v>
      </c>
    </row>
    <row r="9" spans="2:11">
      <c r="B9" s="226" t="s">
        <v>1656</v>
      </c>
      <c r="C9" s="227">
        <v>7952</v>
      </c>
      <c r="D9" s="227">
        <v>8009</v>
      </c>
      <c r="E9" s="227">
        <v>7873</v>
      </c>
      <c r="F9" s="227">
        <v>8129</v>
      </c>
      <c r="G9" s="227">
        <v>7861</v>
      </c>
      <c r="H9" s="227">
        <v>8098</v>
      </c>
      <c r="I9" s="227">
        <v>7965</v>
      </c>
      <c r="J9" s="227">
        <v>7194</v>
      </c>
      <c r="K9" s="227">
        <v>8090</v>
      </c>
    </row>
    <row r="10" spans="2:11">
      <c r="B10" s="226"/>
      <c r="C10" s="227"/>
      <c r="D10" s="227"/>
      <c r="E10" s="227"/>
      <c r="F10" s="227"/>
      <c r="G10" s="227"/>
      <c r="H10" s="227"/>
      <c r="I10" s="227"/>
      <c r="J10" s="227"/>
      <c r="K10" s="227"/>
    </row>
    <row r="11" spans="2:11">
      <c r="B11" s="226"/>
      <c r="C11" s="227"/>
      <c r="D11" s="227"/>
      <c r="E11" s="227"/>
      <c r="F11" s="227"/>
      <c r="G11" s="227"/>
      <c r="H11" s="227"/>
      <c r="I11" s="227"/>
      <c r="J11" s="227"/>
      <c r="K11" s="227"/>
    </row>
    <row r="12" spans="2:11">
      <c r="B12" s="226" t="s">
        <v>1657</v>
      </c>
      <c r="C12" s="227"/>
      <c r="D12" s="227"/>
      <c r="E12" s="227"/>
      <c r="F12" s="227"/>
      <c r="G12" s="227"/>
      <c r="H12" s="227"/>
      <c r="I12" s="227"/>
      <c r="J12" s="227"/>
      <c r="K12" s="227"/>
    </row>
    <row r="13" spans="2:11">
      <c r="B13" s="226"/>
      <c r="C13" s="227" t="s">
        <v>212</v>
      </c>
      <c r="D13" s="227" t="s">
        <v>213</v>
      </c>
      <c r="E13" s="227" t="s">
        <v>214</v>
      </c>
      <c r="F13" s="227" t="s">
        <v>215</v>
      </c>
      <c r="G13" s="227" t="s">
        <v>216</v>
      </c>
      <c r="H13" s="227" t="s">
        <v>217</v>
      </c>
      <c r="I13" s="227" t="s">
        <v>206</v>
      </c>
      <c r="J13" s="227" t="s">
        <v>207</v>
      </c>
      <c r="K13" s="227" t="s">
        <v>208</v>
      </c>
    </row>
    <row r="14" spans="2:11">
      <c r="B14" s="226" t="s">
        <v>1653</v>
      </c>
      <c r="C14" s="227">
        <v>5842</v>
      </c>
      <c r="D14" s="227">
        <v>6196</v>
      </c>
      <c r="E14" s="227">
        <v>6096</v>
      </c>
      <c r="F14" s="227">
        <v>6278</v>
      </c>
      <c r="G14" s="227">
        <v>5990</v>
      </c>
      <c r="H14" s="227">
        <v>6177</v>
      </c>
      <c r="I14" s="227">
        <v>6011</v>
      </c>
      <c r="J14" s="227">
        <v>5402</v>
      </c>
      <c r="K14" s="227">
        <v>6080</v>
      </c>
    </row>
    <row r="15" spans="2:11">
      <c r="B15" s="226" t="s">
        <v>1654</v>
      </c>
      <c r="C15" s="227">
        <v>1620</v>
      </c>
      <c r="D15" s="227">
        <v>1687</v>
      </c>
      <c r="E15" s="227">
        <v>1617</v>
      </c>
      <c r="F15" s="227">
        <v>1826</v>
      </c>
      <c r="G15" s="227">
        <v>1462</v>
      </c>
      <c r="H15" s="227">
        <v>1802</v>
      </c>
      <c r="I15" s="227">
        <v>1476</v>
      </c>
      <c r="J15" s="227">
        <v>1390</v>
      </c>
      <c r="K15" s="227">
        <v>1922</v>
      </c>
    </row>
    <row r="16" spans="2:11">
      <c r="B16" s="226" t="s">
        <v>1655</v>
      </c>
      <c r="C16" s="227">
        <v>124</v>
      </c>
      <c r="D16" s="227">
        <v>207</v>
      </c>
      <c r="E16" s="227">
        <v>201</v>
      </c>
      <c r="F16" s="227">
        <v>214</v>
      </c>
      <c r="G16" s="227">
        <v>196</v>
      </c>
      <c r="H16" s="227">
        <v>159</v>
      </c>
      <c r="I16" s="227">
        <v>176</v>
      </c>
      <c r="J16" s="227">
        <v>199</v>
      </c>
      <c r="K16" s="227">
        <v>234</v>
      </c>
    </row>
    <row r="17" spans="2:11">
      <c r="B17" s="226" t="s">
        <v>1656</v>
      </c>
      <c r="C17" s="227">
        <v>7586</v>
      </c>
      <c r="D17" s="227">
        <v>8090</v>
      </c>
      <c r="E17" s="227">
        <v>7913</v>
      </c>
      <c r="F17" s="227">
        <v>8318</v>
      </c>
      <c r="G17" s="227">
        <v>7648</v>
      </c>
      <c r="H17" s="227">
        <v>8138</v>
      </c>
      <c r="I17" s="227">
        <v>7662</v>
      </c>
      <c r="J17" s="227">
        <v>6990</v>
      </c>
      <c r="K17" s="227">
        <v>8236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134D2-F8B2-444F-8470-FA2B2A45863A}">
  <dimension ref="A1:H1127"/>
  <sheetViews>
    <sheetView topLeftCell="A11" workbookViewId="0">
      <selection activeCell="G14" sqref="G14"/>
    </sheetView>
  </sheetViews>
  <sheetFormatPr baseColWidth="10" defaultRowHeight="16"/>
  <cols>
    <col min="1" max="1" width="25.5" bestFit="1" customWidth="1"/>
    <col min="2" max="2" width="25.5" customWidth="1"/>
    <col min="7" max="7" width="19" bestFit="1" customWidth="1"/>
  </cols>
  <sheetData>
    <row r="1" spans="1:5">
      <c r="A1" t="s">
        <v>267</v>
      </c>
      <c r="B1" t="s">
        <v>268</v>
      </c>
      <c r="C1" s="139" t="s">
        <v>269</v>
      </c>
      <c r="D1" s="139" t="s">
        <v>270</v>
      </c>
      <c r="E1" t="s">
        <v>38</v>
      </c>
    </row>
    <row r="2" spans="1:5">
      <c r="A2" s="140" t="s">
        <v>271</v>
      </c>
      <c r="B2" s="140" t="s">
        <v>167</v>
      </c>
      <c r="C2">
        <v>1061</v>
      </c>
      <c r="D2">
        <v>321</v>
      </c>
      <c r="E2">
        <v>1382</v>
      </c>
    </row>
    <row r="3" spans="1:5">
      <c r="A3" s="140" t="s">
        <v>272</v>
      </c>
      <c r="B3" s="140" t="s">
        <v>167</v>
      </c>
      <c r="C3">
        <v>875</v>
      </c>
      <c r="D3">
        <v>292</v>
      </c>
      <c r="E3">
        <v>1167</v>
      </c>
    </row>
    <row r="4" spans="1:5">
      <c r="A4" s="140" t="s">
        <v>273</v>
      </c>
      <c r="B4" s="140" t="s">
        <v>167</v>
      </c>
      <c r="C4">
        <v>726</v>
      </c>
      <c r="D4">
        <v>252</v>
      </c>
      <c r="E4">
        <v>978</v>
      </c>
    </row>
    <row r="5" spans="1:5">
      <c r="A5" s="140" t="s">
        <v>274</v>
      </c>
      <c r="B5" s="140" t="s">
        <v>167</v>
      </c>
      <c r="C5">
        <v>703</v>
      </c>
      <c r="D5">
        <v>224</v>
      </c>
      <c r="E5">
        <v>927</v>
      </c>
    </row>
    <row r="6" spans="1:5">
      <c r="A6" s="140" t="s">
        <v>275</v>
      </c>
      <c r="B6" s="140" t="s">
        <v>167</v>
      </c>
      <c r="C6">
        <v>438</v>
      </c>
      <c r="D6">
        <v>233</v>
      </c>
      <c r="E6">
        <v>671</v>
      </c>
    </row>
    <row r="7" spans="1:5">
      <c r="A7" s="140" t="s">
        <v>276</v>
      </c>
      <c r="B7" s="140" t="s">
        <v>167</v>
      </c>
      <c r="C7">
        <v>373</v>
      </c>
      <c r="D7">
        <v>176</v>
      </c>
      <c r="E7">
        <v>549</v>
      </c>
    </row>
    <row r="8" spans="1:5">
      <c r="A8" s="140" t="s">
        <v>277</v>
      </c>
      <c r="B8" s="140" t="s">
        <v>167</v>
      </c>
      <c r="C8">
        <v>421</v>
      </c>
      <c r="D8">
        <v>122</v>
      </c>
      <c r="E8">
        <v>543</v>
      </c>
    </row>
    <row r="9" spans="1:5">
      <c r="A9" s="140" t="s">
        <v>278</v>
      </c>
      <c r="B9" s="140" t="s">
        <v>167</v>
      </c>
      <c r="C9">
        <v>332</v>
      </c>
      <c r="D9">
        <v>112</v>
      </c>
      <c r="E9">
        <v>444</v>
      </c>
    </row>
    <row r="10" spans="1:5">
      <c r="A10" s="140" t="s">
        <v>279</v>
      </c>
      <c r="B10" s="140" t="s">
        <v>167</v>
      </c>
      <c r="C10">
        <v>295</v>
      </c>
      <c r="D10">
        <v>91</v>
      </c>
      <c r="E10">
        <v>386</v>
      </c>
    </row>
    <row r="11" spans="1:5">
      <c r="A11" s="140" t="s">
        <v>280</v>
      </c>
      <c r="B11" s="140" t="s">
        <v>167</v>
      </c>
      <c r="C11">
        <v>253</v>
      </c>
      <c r="D11">
        <v>97</v>
      </c>
      <c r="E11">
        <v>350</v>
      </c>
    </row>
    <row r="12" spans="1:5">
      <c r="A12" s="140" t="s">
        <v>281</v>
      </c>
      <c r="B12" s="140" t="s">
        <v>167</v>
      </c>
      <c r="C12">
        <v>214</v>
      </c>
      <c r="D12">
        <v>108</v>
      </c>
      <c r="E12">
        <v>322</v>
      </c>
    </row>
    <row r="13" spans="1:5">
      <c r="A13" s="140" t="s">
        <v>282</v>
      </c>
      <c r="B13" s="140" t="s">
        <v>167</v>
      </c>
      <c r="C13">
        <v>247</v>
      </c>
      <c r="D13">
        <v>47</v>
      </c>
      <c r="E13">
        <v>294</v>
      </c>
    </row>
    <row r="14" spans="1:5">
      <c r="A14" s="140" t="s">
        <v>283</v>
      </c>
      <c r="B14" s="140" t="s">
        <v>167</v>
      </c>
      <c r="C14">
        <v>220</v>
      </c>
      <c r="D14">
        <v>69</v>
      </c>
      <c r="E14">
        <v>289</v>
      </c>
    </row>
    <row r="15" spans="1:5">
      <c r="A15" s="140" t="s">
        <v>284</v>
      </c>
      <c r="B15" s="140" t="s">
        <v>167</v>
      </c>
      <c r="C15">
        <v>176</v>
      </c>
      <c r="D15">
        <v>109</v>
      </c>
      <c r="E15">
        <v>285</v>
      </c>
    </row>
    <row r="16" spans="1:5">
      <c r="A16" s="140" t="s">
        <v>285</v>
      </c>
      <c r="B16" s="140" t="s">
        <v>167</v>
      </c>
      <c r="C16">
        <v>171</v>
      </c>
      <c r="D16">
        <v>46</v>
      </c>
      <c r="E16">
        <v>217</v>
      </c>
    </row>
    <row r="17" spans="1:8">
      <c r="A17" s="140" t="s">
        <v>286</v>
      </c>
      <c r="B17" s="140" t="s">
        <v>167</v>
      </c>
      <c r="C17">
        <v>157</v>
      </c>
      <c r="D17">
        <v>58</v>
      </c>
      <c r="E17">
        <v>215</v>
      </c>
    </row>
    <row r="18" spans="1:8">
      <c r="A18" s="140" t="s">
        <v>287</v>
      </c>
      <c r="B18" s="140" t="s">
        <v>167</v>
      </c>
      <c r="C18">
        <v>163</v>
      </c>
      <c r="D18">
        <v>38</v>
      </c>
      <c r="E18">
        <v>201</v>
      </c>
      <c r="G18" s="141" t="s">
        <v>288</v>
      </c>
      <c r="H18" t="s">
        <v>289</v>
      </c>
    </row>
    <row r="19" spans="1:8">
      <c r="A19" s="140" t="s">
        <v>290</v>
      </c>
      <c r="B19" s="140" t="s">
        <v>291</v>
      </c>
      <c r="C19">
        <v>3207</v>
      </c>
      <c r="D19">
        <v>1156</v>
      </c>
      <c r="E19">
        <v>4363</v>
      </c>
      <c r="G19" s="140" t="s">
        <v>290</v>
      </c>
      <c r="H19">
        <v>4363</v>
      </c>
    </row>
    <row r="20" spans="1:8">
      <c r="A20" s="140" t="s">
        <v>292</v>
      </c>
      <c r="B20" s="140" t="s">
        <v>291</v>
      </c>
      <c r="C20">
        <v>953</v>
      </c>
      <c r="D20">
        <v>293</v>
      </c>
      <c r="E20">
        <v>1246</v>
      </c>
      <c r="G20" s="140" t="s">
        <v>292</v>
      </c>
      <c r="H20">
        <v>1246</v>
      </c>
    </row>
    <row r="21" spans="1:8">
      <c r="A21" s="140" t="s">
        <v>293</v>
      </c>
      <c r="B21" s="140" t="s">
        <v>291</v>
      </c>
      <c r="C21">
        <v>853</v>
      </c>
      <c r="D21">
        <v>191</v>
      </c>
      <c r="E21">
        <v>1044</v>
      </c>
      <c r="G21" s="140" t="s">
        <v>293</v>
      </c>
      <c r="H21">
        <v>1044</v>
      </c>
    </row>
    <row r="22" spans="1:8">
      <c r="A22" s="140" t="s">
        <v>294</v>
      </c>
      <c r="B22" s="140" t="s">
        <v>291</v>
      </c>
      <c r="C22">
        <v>829</v>
      </c>
      <c r="D22">
        <v>135</v>
      </c>
      <c r="E22">
        <v>964</v>
      </c>
      <c r="G22" s="140" t="s">
        <v>294</v>
      </c>
      <c r="H22">
        <v>964</v>
      </c>
    </row>
    <row r="23" spans="1:8">
      <c r="A23" s="140" t="s">
        <v>295</v>
      </c>
      <c r="B23" s="140" t="s">
        <v>291</v>
      </c>
      <c r="C23">
        <v>714</v>
      </c>
      <c r="D23">
        <v>155</v>
      </c>
      <c r="E23">
        <v>869</v>
      </c>
      <c r="G23" s="140" t="s">
        <v>295</v>
      </c>
      <c r="H23">
        <v>869</v>
      </c>
    </row>
    <row r="24" spans="1:8">
      <c r="A24" s="140" t="s">
        <v>296</v>
      </c>
      <c r="B24" s="140" t="s">
        <v>291</v>
      </c>
      <c r="C24">
        <v>709</v>
      </c>
      <c r="D24">
        <v>155</v>
      </c>
      <c r="E24">
        <v>864</v>
      </c>
      <c r="G24" s="140" t="s">
        <v>296</v>
      </c>
      <c r="H24">
        <v>864</v>
      </c>
    </row>
    <row r="25" spans="1:8">
      <c r="A25" s="140" t="s">
        <v>297</v>
      </c>
      <c r="B25" s="140" t="s">
        <v>291</v>
      </c>
      <c r="C25">
        <v>625</v>
      </c>
      <c r="D25">
        <v>146</v>
      </c>
      <c r="E25">
        <v>771</v>
      </c>
      <c r="G25" s="140" t="s">
        <v>297</v>
      </c>
      <c r="H25">
        <v>771</v>
      </c>
    </row>
    <row r="26" spans="1:8">
      <c r="A26" s="140" t="s">
        <v>298</v>
      </c>
      <c r="B26" s="140" t="s">
        <v>291</v>
      </c>
      <c r="C26">
        <v>694</v>
      </c>
      <c r="D26">
        <v>59</v>
      </c>
      <c r="E26">
        <v>753</v>
      </c>
      <c r="G26" s="140" t="s">
        <v>298</v>
      </c>
      <c r="H26">
        <v>753</v>
      </c>
    </row>
    <row r="27" spans="1:8">
      <c r="A27" s="140" t="s">
        <v>299</v>
      </c>
      <c r="B27" s="140" t="s">
        <v>291</v>
      </c>
      <c r="C27">
        <v>589</v>
      </c>
      <c r="D27">
        <v>127</v>
      </c>
      <c r="E27">
        <v>716</v>
      </c>
      <c r="G27" s="140" t="s">
        <v>299</v>
      </c>
      <c r="H27">
        <v>716</v>
      </c>
    </row>
    <row r="28" spans="1:8">
      <c r="A28" s="140" t="s">
        <v>300</v>
      </c>
      <c r="B28" s="140" t="s">
        <v>291</v>
      </c>
      <c r="C28">
        <v>579</v>
      </c>
      <c r="D28">
        <v>90</v>
      </c>
      <c r="E28">
        <v>669</v>
      </c>
      <c r="G28" s="140" t="s">
        <v>300</v>
      </c>
      <c r="H28">
        <v>669</v>
      </c>
    </row>
    <row r="29" spans="1:8">
      <c r="A29" s="140" t="s">
        <v>301</v>
      </c>
      <c r="B29" s="140" t="s">
        <v>291</v>
      </c>
      <c r="C29">
        <v>478</v>
      </c>
      <c r="D29">
        <v>171</v>
      </c>
      <c r="E29">
        <v>649</v>
      </c>
      <c r="G29" s="140" t="s">
        <v>301</v>
      </c>
      <c r="H29">
        <v>649</v>
      </c>
    </row>
    <row r="30" spans="1:8">
      <c r="A30" s="140" t="s">
        <v>302</v>
      </c>
      <c r="B30" s="140" t="s">
        <v>291</v>
      </c>
      <c r="C30">
        <v>561</v>
      </c>
      <c r="D30">
        <v>88</v>
      </c>
      <c r="E30">
        <v>649</v>
      </c>
      <c r="G30" s="140" t="s">
        <v>302</v>
      </c>
      <c r="H30">
        <v>649</v>
      </c>
    </row>
    <row r="31" spans="1:8">
      <c r="A31" s="140" t="s">
        <v>303</v>
      </c>
      <c r="B31" s="140" t="s">
        <v>291</v>
      </c>
      <c r="C31">
        <v>567</v>
      </c>
      <c r="D31">
        <v>77</v>
      </c>
      <c r="E31">
        <v>644</v>
      </c>
      <c r="G31" s="140" t="s">
        <v>303</v>
      </c>
      <c r="H31">
        <v>644</v>
      </c>
    </row>
    <row r="32" spans="1:8">
      <c r="A32" s="140" t="s">
        <v>304</v>
      </c>
      <c r="B32" s="140" t="s">
        <v>291</v>
      </c>
      <c r="C32">
        <v>496</v>
      </c>
      <c r="D32">
        <v>134</v>
      </c>
      <c r="E32">
        <v>630</v>
      </c>
      <c r="G32" s="140" t="s">
        <v>304</v>
      </c>
      <c r="H32">
        <v>630</v>
      </c>
    </row>
    <row r="33" spans="1:8">
      <c r="A33" s="140" t="s">
        <v>305</v>
      </c>
      <c r="B33" s="140" t="s">
        <v>291</v>
      </c>
      <c r="C33">
        <v>438</v>
      </c>
      <c r="D33">
        <v>170</v>
      </c>
      <c r="E33">
        <v>608</v>
      </c>
      <c r="G33" s="140" t="s">
        <v>305</v>
      </c>
      <c r="H33">
        <v>608</v>
      </c>
    </row>
    <row r="34" spans="1:8">
      <c r="A34" s="140" t="s">
        <v>306</v>
      </c>
      <c r="B34" s="140" t="s">
        <v>291</v>
      </c>
      <c r="C34">
        <v>511</v>
      </c>
      <c r="D34">
        <v>83</v>
      </c>
      <c r="E34">
        <v>594</v>
      </c>
      <c r="G34" s="140" t="s">
        <v>306</v>
      </c>
      <c r="H34">
        <v>594</v>
      </c>
    </row>
    <row r="35" spans="1:8">
      <c r="A35" s="140" t="s">
        <v>307</v>
      </c>
      <c r="B35" s="140" t="s">
        <v>291</v>
      </c>
      <c r="C35">
        <v>448</v>
      </c>
      <c r="D35">
        <v>102</v>
      </c>
      <c r="E35">
        <v>550</v>
      </c>
      <c r="G35" s="140" t="s">
        <v>307</v>
      </c>
      <c r="H35">
        <v>550</v>
      </c>
    </row>
    <row r="36" spans="1:8">
      <c r="A36" s="140" t="s">
        <v>308</v>
      </c>
      <c r="B36" s="140" t="s">
        <v>291</v>
      </c>
      <c r="C36">
        <v>444</v>
      </c>
      <c r="D36">
        <v>88</v>
      </c>
      <c r="E36">
        <v>532</v>
      </c>
      <c r="G36" s="140" t="s">
        <v>308</v>
      </c>
      <c r="H36">
        <v>532</v>
      </c>
    </row>
    <row r="37" spans="1:8">
      <c r="A37" s="140" t="s">
        <v>309</v>
      </c>
      <c r="B37" s="140" t="s">
        <v>291</v>
      </c>
      <c r="C37">
        <v>419</v>
      </c>
      <c r="D37">
        <v>69</v>
      </c>
      <c r="E37">
        <v>488</v>
      </c>
      <c r="G37" s="140" t="s">
        <v>309</v>
      </c>
      <c r="H37">
        <v>488</v>
      </c>
    </row>
    <row r="38" spans="1:8">
      <c r="A38" s="140" t="s">
        <v>310</v>
      </c>
      <c r="B38" s="140" t="s">
        <v>291</v>
      </c>
      <c r="C38">
        <v>418</v>
      </c>
      <c r="D38">
        <v>64</v>
      </c>
      <c r="E38">
        <v>482</v>
      </c>
      <c r="G38" s="140" t="s">
        <v>310</v>
      </c>
      <c r="H38">
        <v>482</v>
      </c>
    </row>
    <row r="39" spans="1:8">
      <c r="A39" s="140" t="s">
        <v>311</v>
      </c>
      <c r="B39" s="140" t="s">
        <v>291</v>
      </c>
      <c r="C39">
        <v>369</v>
      </c>
      <c r="D39">
        <v>112</v>
      </c>
      <c r="E39">
        <v>481</v>
      </c>
    </row>
    <row r="40" spans="1:8">
      <c r="A40" s="140" t="s">
        <v>312</v>
      </c>
      <c r="B40" s="140" t="s">
        <v>291</v>
      </c>
      <c r="C40">
        <v>380</v>
      </c>
      <c r="D40">
        <v>97</v>
      </c>
      <c r="E40">
        <v>477</v>
      </c>
    </row>
    <row r="41" spans="1:8">
      <c r="A41" s="140" t="s">
        <v>313</v>
      </c>
      <c r="B41" s="140" t="s">
        <v>291</v>
      </c>
      <c r="C41">
        <v>370</v>
      </c>
      <c r="D41">
        <v>78</v>
      </c>
      <c r="E41">
        <v>448</v>
      </c>
    </row>
    <row r="42" spans="1:8">
      <c r="A42" s="140" t="s">
        <v>314</v>
      </c>
      <c r="B42" s="140" t="s">
        <v>291</v>
      </c>
      <c r="C42">
        <v>367</v>
      </c>
      <c r="D42">
        <v>79</v>
      </c>
      <c r="E42">
        <v>446</v>
      </c>
    </row>
    <row r="43" spans="1:8">
      <c r="A43" s="140" t="s">
        <v>315</v>
      </c>
      <c r="B43" s="140" t="s">
        <v>316</v>
      </c>
      <c r="C43">
        <v>340</v>
      </c>
      <c r="D43">
        <v>103</v>
      </c>
      <c r="E43">
        <v>443</v>
      </c>
    </row>
    <row r="44" spans="1:8">
      <c r="A44" s="140" t="s">
        <v>317</v>
      </c>
      <c r="B44" s="140" t="s">
        <v>291</v>
      </c>
      <c r="C44">
        <v>339</v>
      </c>
      <c r="D44">
        <v>73</v>
      </c>
      <c r="E44">
        <v>412</v>
      </c>
    </row>
    <row r="45" spans="1:8">
      <c r="A45" s="140" t="s">
        <v>318</v>
      </c>
      <c r="B45" s="140" t="s">
        <v>291</v>
      </c>
      <c r="C45">
        <v>307</v>
      </c>
      <c r="D45">
        <v>101</v>
      </c>
      <c r="E45">
        <v>408</v>
      </c>
    </row>
    <row r="46" spans="1:8">
      <c r="A46" s="140" t="s">
        <v>319</v>
      </c>
      <c r="B46" s="140" t="s">
        <v>291</v>
      </c>
      <c r="C46">
        <v>367</v>
      </c>
      <c r="D46">
        <v>34</v>
      </c>
      <c r="E46">
        <v>401</v>
      </c>
    </row>
    <row r="47" spans="1:8">
      <c r="A47" s="140" t="s">
        <v>320</v>
      </c>
      <c r="B47" s="140" t="s">
        <v>291</v>
      </c>
      <c r="C47">
        <v>310</v>
      </c>
      <c r="D47">
        <v>83</v>
      </c>
      <c r="E47">
        <v>393</v>
      </c>
    </row>
    <row r="48" spans="1:8">
      <c r="A48" s="140" t="s">
        <v>321</v>
      </c>
      <c r="B48" s="140" t="s">
        <v>291</v>
      </c>
      <c r="C48">
        <v>323</v>
      </c>
      <c r="D48">
        <v>66</v>
      </c>
      <c r="E48">
        <v>389</v>
      </c>
    </row>
    <row r="49" spans="1:5">
      <c r="A49" s="140" t="s">
        <v>322</v>
      </c>
      <c r="B49" s="140" t="s">
        <v>291</v>
      </c>
      <c r="C49">
        <v>304</v>
      </c>
      <c r="D49">
        <v>73</v>
      </c>
      <c r="E49">
        <v>377</v>
      </c>
    </row>
    <row r="50" spans="1:5">
      <c r="A50" s="140" t="s">
        <v>323</v>
      </c>
      <c r="B50" s="140" t="s">
        <v>291</v>
      </c>
      <c r="C50">
        <v>308</v>
      </c>
      <c r="D50">
        <v>52</v>
      </c>
      <c r="E50">
        <v>360</v>
      </c>
    </row>
    <row r="51" spans="1:5">
      <c r="A51" s="140" t="s">
        <v>324</v>
      </c>
      <c r="B51" s="140" t="s">
        <v>291</v>
      </c>
      <c r="C51">
        <v>286</v>
      </c>
      <c r="D51">
        <v>70</v>
      </c>
      <c r="E51">
        <v>356</v>
      </c>
    </row>
    <row r="52" spans="1:5">
      <c r="A52" s="140" t="s">
        <v>325</v>
      </c>
      <c r="B52" s="140" t="s">
        <v>291</v>
      </c>
      <c r="C52">
        <v>253</v>
      </c>
      <c r="D52">
        <v>85</v>
      </c>
      <c r="E52">
        <v>338</v>
      </c>
    </row>
    <row r="53" spans="1:5">
      <c r="A53" s="140" t="s">
        <v>326</v>
      </c>
      <c r="B53" s="140" t="s">
        <v>291</v>
      </c>
      <c r="C53">
        <v>269</v>
      </c>
      <c r="D53">
        <v>65</v>
      </c>
      <c r="E53">
        <v>334</v>
      </c>
    </row>
    <row r="54" spans="1:5">
      <c r="A54" s="140" t="s">
        <v>327</v>
      </c>
      <c r="B54" s="140" t="s">
        <v>291</v>
      </c>
      <c r="C54">
        <v>94</v>
      </c>
      <c r="D54">
        <v>237</v>
      </c>
      <c r="E54">
        <v>331</v>
      </c>
    </row>
    <row r="55" spans="1:5">
      <c r="A55" s="140" t="s">
        <v>328</v>
      </c>
      <c r="B55" s="140" t="s">
        <v>291</v>
      </c>
      <c r="C55">
        <v>262</v>
      </c>
      <c r="D55">
        <v>60</v>
      </c>
      <c r="E55">
        <v>322</v>
      </c>
    </row>
    <row r="56" spans="1:5">
      <c r="A56" s="140" t="s">
        <v>329</v>
      </c>
      <c r="B56" s="140" t="s">
        <v>291</v>
      </c>
      <c r="C56">
        <v>224</v>
      </c>
      <c r="D56">
        <v>97</v>
      </c>
      <c r="E56">
        <v>321</v>
      </c>
    </row>
    <row r="57" spans="1:5">
      <c r="A57" s="140" t="s">
        <v>330</v>
      </c>
      <c r="B57" s="140" t="s">
        <v>291</v>
      </c>
      <c r="C57">
        <v>264</v>
      </c>
      <c r="D57">
        <v>55</v>
      </c>
      <c r="E57">
        <v>319</v>
      </c>
    </row>
    <row r="58" spans="1:5">
      <c r="A58" s="140" t="s">
        <v>331</v>
      </c>
      <c r="B58" s="140" t="s">
        <v>291</v>
      </c>
      <c r="C58">
        <v>285</v>
      </c>
      <c r="D58">
        <v>28</v>
      </c>
      <c r="E58">
        <v>313</v>
      </c>
    </row>
    <row r="59" spans="1:5">
      <c r="A59" s="140" t="s">
        <v>332</v>
      </c>
      <c r="B59" s="140" t="s">
        <v>291</v>
      </c>
      <c r="C59">
        <v>252</v>
      </c>
      <c r="D59">
        <v>59</v>
      </c>
      <c r="E59">
        <v>311</v>
      </c>
    </row>
    <row r="60" spans="1:5">
      <c r="A60" s="140" t="s">
        <v>333</v>
      </c>
      <c r="B60" s="140" t="s">
        <v>291</v>
      </c>
      <c r="C60">
        <v>223</v>
      </c>
      <c r="D60">
        <v>78</v>
      </c>
      <c r="E60">
        <v>301</v>
      </c>
    </row>
    <row r="61" spans="1:5">
      <c r="A61" s="140" t="s">
        <v>334</v>
      </c>
      <c r="B61" s="140" t="s">
        <v>291</v>
      </c>
      <c r="C61">
        <v>232</v>
      </c>
      <c r="D61">
        <v>67</v>
      </c>
      <c r="E61">
        <v>299</v>
      </c>
    </row>
    <row r="62" spans="1:5">
      <c r="A62" s="140" t="s">
        <v>335</v>
      </c>
      <c r="B62" s="140" t="s">
        <v>291</v>
      </c>
      <c r="C62">
        <v>248</v>
      </c>
      <c r="D62">
        <v>50</v>
      </c>
      <c r="E62">
        <v>298</v>
      </c>
    </row>
    <row r="63" spans="1:5">
      <c r="A63" s="140" t="s">
        <v>336</v>
      </c>
      <c r="B63" s="140" t="s">
        <v>291</v>
      </c>
      <c r="C63">
        <v>244</v>
      </c>
      <c r="D63">
        <v>46</v>
      </c>
      <c r="E63">
        <v>290</v>
      </c>
    </row>
    <row r="64" spans="1:5">
      <c r="A64" s="140" t="s">
        <v>337</v>
      </c>
      <c r="B64" s="140" t="s">
        <v>291</v>
      </c>
      <c r="C64">
        <v>221</v>
      </c>
      <c r="D64">
        <v>67</v>
      </c>
      <c r="E64">
        <v>288</v>
      </c>
    </row>
    <row r="65" spans="1:5">
      <c r="A65" s="140" t="s">
        <v>338</v>
      </c>
      <c r="B65" s="140" t="s">
        <v>291</v>
      </c>
      <c r="C65">
        <v>249</v>
      </c>
      <c r="D65">
        <v>39</v>
      </c>
      <c r="E65">
        <v>288</v>
      </c>
    </row>
    <row r="66" spans="1:5">
      <c r="A66" s="140" t="s">
        <v>339</v>
      </c>
      <c r="B66" s="140" t="s">
        <v>291</v>
      </c>
      <c r="C66">
        <v>235</v>
      </c>
      <c r="D66">
        <v>45</v>
      </c>
      <c r="E66">
        <v>280</v>
      </c>
    </row>
    <row r="67" spans="1:5">
      <c r="A67" s="140" t="s">
        <v>340</v>
      </c>
      <c r="B67" s="140" t="s">
        <v>291</v>
      </c>
      <c r="C67">
        <v>216</v>
      </c>
      <c r="D67">
        <v>63</v>
      </c>
      <c r="E67">
        <v>279</v>
      </c>
    </row>
    <row r="68" spans="1:5">
      <c r="A68" s="140" t="s">
        <v>341</v>
      </c>
      <c r="B68" s="140" t="s">
        <v>291</v>
      </c>
      <c r="C68">
        <v>229</v>
      </c>
      <c r="D68">
        <v>46</v>
      </c>
      <c r="E68">
        <v>275</v>
      </c>
    </row>
    <row r="69" spans="1:5">
      <c r="A69" s="140" t="s">
        <v>342</v>
      </c>
      <c r="B69" s="140" t="s">
        <v>291</v>
      </c>
      <c r="C69">
        <v>199</v>
      </c>
      <c r="D69">
        <v>74</v>
      </c>
      <c r="E69">
        <v>273</v>
      </c>
    </row>
    <row r="70" spans="1:5">
      <c r="A70" s="140" t="s">
        <v>343</v>
      </c>
      <c r="B70" s="140" t="s">
        <v>291</v>
      </c>
      <c r="C70">
        <v>234</v>
      </c>
      <c r="D70">
        <v>36</v>
      </c>
      <c r="E70">
        <v>270</v>
      </c>
    </row>
    <row r="71" spans="1:5">
      <c r="A71" s="140" t="s">
        <v>344</v>
      </c>
      <c r="B71" s="140" t="s">
        <v>291</v>
      </c>
      <c r="C71">
        <v>220</v>
      </c>
      <c r="D71">
        <v>49</v>
      </c>
      <c r="E71">
        <v>269</v>
      </c>
    </row>
    <row r="72" spans="1:5">
      <c r="A72" s="140" t="s">
        <v>345</v>
      </c>
      <c r="B72" s="140" t="s">
        <v>291</v>
      </c>
      <c r="C72">
        <v>250</v>
      </c>
      <c r="D72">
        <v>12</v>
      </c>
      <c r="E72">
        <v>262</v>
      </c>
    </row>
    <row r="73" spans="1:5">
      <c r="A73" s="140" t="s">
        <v>346</v>
      </c>
      <c r="B73" s="140" t="s">
        <v>291</v>
      </c>
      <c r="C73">
        <v>205</v>
      </c>
      <c r="D73">
        <v>57</v>
      </c>
      <c r="E73">
        <v>262</v>
      </c>
    </row>
    <row r="74" spans="1:5">
      <c r="A74" s="140" t="s">
        <v>347</v>
      </c>
      <c r="B74" s="140" t="s">
        <v>291</v>
      </c>
      <c r="C74">
        <v>210</v>
      </c>
      <c r="D74">
        <v>52</v>
      </c>
      <c r="E74">
        <v>262</v>
      </c>
    </row>
    <row r="75" spans="1:5">
      <c r="A75" s="140" t="s">
        <v>348</v>
      </c>
      <c r="B75" s="140" t="s">
        <v>291</v>
      </c>
      <c r="C75">
        <v>216</v>
      </c>
      <c r="D75">
        <v>42</v>
      </c>
      <c r="E75">
        <v>258</v>
      </c>
    </row>
    <row r="76" spans="1:5">
      <c r="A76" s="140" t="s">
        <v>349</v>
      </c>
      <c r="B76" s="140" t="s">
        <v>291</v>
      </c>
      <c r="C76">
        <v>192</v>
      </c>
      <c r="D76">
        <v>65</v>
      </c>
      <c r="E76">
        <v>257</v>
      </c>
    </row>
    <row r="77" spans="1:5">
      <c r="A77" s="140" t="s">
        <v>350</v>
      </c>
      <c r="B77" s="140" t="s">
        <v>291</v>
      </c>
      <c r="C77">
        <v>202</v>
      </c>
      <c r="D77">
        <v>51</v>
      </c>
      <c r="E77">
        <v>253</v>
      </c>
    </row>
    <row r="78" spans="1:5">
      <c r="A78" s="140" t="s">
        <v>351</v>
      </c>
      <c r="B78" s="140" t="s">
        <v>291</v>
      </c>
      <c r="C78">
        <v>191</v>
      </c>
      <c r="D78">
        <v>59</v>
      </c>
      <c r="E78">
        <v>250</v>
      </c>
    </row>
    <row r="79" spans="1:5">
      <c r="A79" s="140" t="s">
        <v>352</v>
      </c>
      <c r="B79" s="140" t="s">
        <v>291</v>
      </c>
      <c r="C79">
        <v>217</v>
      </c>
      <c r="D79">
        <v>33</v>
      </c>
      <c r="E79">
        <v>250</v>
      </c>
    </row>
    <row r="80" spans="1:5">
      <c r="A80" s="140" t="s">
        <v>353</v>
      </c>
      <c r="B80" s="140" t="s">
        <v>291</v>
      </c>
      <c r="C80">
        <v>188</v>
      </c>
      <c r="D80">
        <v>53</v>
      </c>
      <c r="E80">
        <v>241</v>
      </c>
    </row>
    <row r="81" spans="1:5">
      <c r="A81" s="140" t="s">
        <v>354</v>
      </c>
      <c r="B81" s="140" t="s">
        <v>291</v>
      </c>
      <c r="C81">
        <v>198</v>
      </c>
      <c r="D81">
        <v>43</v>
      </c>
      <c r="E81">
        <v>241</v>
      </c>
    </row>
    <row r="82" spans="1:5">
      <c r="A82" s="140" t="s">
        <v>355</v>
      </c>
      <c r="B82" s="140" t="s">
        <v>291</v>
      </c>
      <c r="C82">
        <v>198</v>
      </c>
      <c r="D82">
        <v>42</v>
      </c>
      <c r="E82">
        <v>240</v>
      </c>
    </row>
    <row r="83" spans="1:5">
      <c r="A83" s="140" t="s">
        <v>356</v>
      </c>
      <c r="B83" s="140" t="s">
        <v>291</v>
      </c>
      <c r="C83">
        <v>185</v>
      </c>
      <c r="D83">
        <v>52</v>
      </c>
      <c r="E83">
        <v>237</v>
      </c>
    </row>
    <row r="84" spans="1:5">
      <c r="A84" s="140" t="s">
        <v>357</v>
      </c>
      <c r="B84" s="140" t="s">
        <v>291</v>
      </c>
      <c r="C84">
        <v>195</v>
      </c>
      <c r="D84">
        <v>37</v>
      </c>
      <c r="E84">
        <v>232</v>
      </c>
    </row>
    <row r="85" spans="1:5">
      <c r="A85" s="140" t="s">
        <v>358</v>
      </c>
      <c r="B85" s="140" t="s">
        <v>291</v>
      </c>
      <c r="C85">
        <v>180</v>
      </c>
      <c r="D85">
        <v>48</v>
      </c>
      <c r="E85">
        <v>228</v>
      </c>
    </row>
    <row r="86" spans="1:5">
      <c r="A86" s="140" t="s">
        <v>359</v>
      </c>
      <c r="B86" s="140" t="s">
        <v>291</v>
      </c>
      <c r="C86">
        <v>160</v>
      </c>
      <c r="D86">
        <v>60</v>
      </c>
      <c r="E86">
        <v>220</v>
      </c>
    </row>
    <row r="87" spans="1:5">
      <c r="A87" s="140" t="s">
        <v>360</v>
      </c>
      <c r="B87" s="140" t="s">
        <v>291</v>
      </c>
      <c r="C87">
        <v>164</v>
      </c>
      <c r="D87">
        <v>56</v>
      </c>
      <c r="E87">
        <v>220</v>
      </c>
    </row>
    <row r="88" spans="1:5">
      <c r="A88" s="140" t="s">
        <v>361</v>
      </c>
      <c r="B88" s="140" t="s">
        <v>291</v>
      </c>
      <c r="C88">
        <v>184</v>
      </c>
      <c r="D88">
        <v>36</v>
      </c>
      <c r="E88">
        <v>220</v>
      </c>
    </row>
    <row r="89" spans="1:5">
      <c r="A89" s="140" t="s">
        <v>362</v>
      </c>
      <c r="B89" s="140" t="s">
        <v>291</v>
      </c>
      <c r="C89">
        <v>161</v>
      </c>
      <c r="D89">
        <v>57</v>
      </c>
      <c r="E89">
        <v>218</v>
      </c>
    </row>
    <row r="90" spans="1:5">
      <c r="A90" s="140" t="s">
        <v>363</v>
      </c>
      <c r="B90" s="140" t="s">
        <v>291</v>
      </c>
      <c r="C90">
        <v>161</v>
      </c>
      <c r="D90">
        <v>55</v>
      </c>
      <c r="E90">
        <v>216</v>
      </c>
    </row>
    <row r="91" spans="1:5">
      <c r="A91" s="140" t="s">
        <v>364</v>
      </c>
      <c r="B91" s="140" t="s">
        <v>291</v>
      </c>
      <c r="C91">
        <v>161</v>
      </c>
      <c r="D91">
        <v>55</v>
      </c>
      <c r="E91">
        <v>216</v>
      </c>
    </row>
    <row r="92" spans="1:5">
      <c r="A92" s="140" t="s">
        <v>365</v>
      </c>
      <c r="B92" s="140" t="s">
        <v>291</v>
      </c>
      <c r="C92">
        <v>173</v>
      </c>
      <c r="D92">
        <v>42</v>
      </c>
      <c r="E92">
        <v>215</v>
      </c>
    </row>
    <row r="93" spans="1:5">
      <c r="A93" s="140" t="s">
        <v>366</v>
      </c>
      <c r="B93" s="140" t="s">
        <v>291</v>
      </c>
      <c r="C93">
        <v>151</v>
      </c>
      <c r="D93">
        <v>63</v>
      </c>
      <c r="E93">
        <v>214</v>
      </c>
    </row>
    <row r="94" spans="1:5">
      <c r="A94" s="140" t="s">
        <v>367</v>
      </c>
      <c r="B94" s="140" t="s">
        <v>291</v>
      </c>
      <c r="C94">
        <v>152</v>
      </c>
      <c r="D94">
        <v>61</v>
      </c>
      <c r="E94">
        <v>213</v>
      </c>
    </row>
    <row r="95" spans="1:5">
      <c r="A95" s="140" t="s">
        <v>368</v>
      </c>
      <c r="B95" s="140" t="s">
        <v>291</v>
      </c>
      <c r="C95">
        <v>179</v>
      </c>
      <c r="D95">
        <v>33</v>
      </c>
      <c r="E95">
        <v>212</v>
      </c>
    </row>
    <row r="96" spans="1:5">
      <c r="A96" s="140" t="s">
        <v>369</v>
      </c>
      <c r="B96" s="140" t="s">
        <v>291</v>
      </c>
      <c r="C96">
        <v>172</v>
      </c>
      <c r="D96">
        <v>38</v>
      </c>
      <c r="E96">
        <v>210</v>
      </c>
    </row>
    <row r="97" spans="1:5">
      <c r="A97" s="140" t="s">
        <v>370</v>
      </c>
      <c r="B97" s="140" t="s">
        <v>291</v>
      </c>
      <c r="C97">
        <v>181</v>
      </c>
      <c r="D97">
        <v>27</v>
      </c>
      <c r="E97">
        <v>208</v>
      </c>
    </row>
    <row r="98" spans="1:5">
      <c r="A98" s="140" t="s">
        <v>371</v>
      </c>
      <c r="B98" s="140" t="s">
        <v>291</v>
      </c>
      <c r="C98">
        <v>162</v>
      </c>
      <c r="D98">
        <v>45</v>
      </c>
      <c r="E98">
        <v>207</v>
      </c>
    </row>
    <row r="99" spans="1:5">
      <c r="A99" s="140" t="s">
        <v>372</v>
      </c>
      <c r="B99" s="140" t="s">
        <v>291</v>
      </c>
      <c r="C99">
        <v>170</v>
      </c>
      <c r="D99">
        <v>36</v>
      </c>
      <c r="E99">
        <v>206</v>
      </c>
    </row>
    <row r="100" spans="1:5">
      <c r="A100" s="140" t="s">
        <v>373</v>
      </c>
      <c r="B100" s="140" t="s">
        <v>291</v>
      </c>
      <c r="C100">
        <v>184</v>
      </c>
      <c r="D100">
        <v>20</v>
      </c>
      <c r="E100">
        <v>204</v>
      </c>
    </row>
    <row r="101" spans="1:5">
      <c r="A101" s="140" t="s">
        <v>374</v>
      </c>
      <c r="B101" s="140" t="s">
        <v>291</v>
      </c>
      <c r="C101">
        <v>168</v>
      </c>
      <c r="D101">
        <v>35</v>
      </c>
      <c r="E101">
        <v>203</v>
      </c>
    </row>
    <row r="102" spans="1:5">
      <c r="A102" s="140" t="s">
        <v>375</v>
      </c>
      <c r="B102" s="140" t="s">
        <v>291</v>
      </c>
      <c r="C102">
        <v>163</v>
      </c>
      <c r="D102">
        <v>40</v>
      </c>
      <c r="E102">
        <v>203</v>
      </c>
    </row>
    <row r="103" spans="1:5">
      <c r="A103" s="140" t="s">
        <v>376</v>
      </c>
      <c r="B103" s="140" t="s">
        <v>291</v>
      </c>
      <c r="C103">
        <v>162</v>
      </c>
      <c r="D103">
        <v>40</v>
      </c>
      <c r="E103">
        <v>202</v>
      </c>
    </row>
    <row r="104" spans="1:5">
      <c r="A104" s="140" t="s">
        <v>377</v>
      </c>
      <c r="B104" s="140" t="s">
        <v>378</v>
      </c>
      <c r="C104">
        <v>161</v>
      </c>
      <c r="D104">
        <v>38</v>
      </c>
      <c r="E104">
        <v>199</v>
      </c>
    </row>
    <row r="105" spans="1:5">
      <c r="A105" s="140" t="s">
        <v>379</v>
      </c>
      <c r="B105" s="140" t="s">
        <v>378</v>
      </c>
      <c r="C105">
        <v>173</v>
      </c>
      <c r="D105">
        <v>25</v>
      </c>
      <c r="E105">
        <v>198</v>
      </c>
    </row>
    <row r="106" spans="1:5">
      <c r="A106" s="140" t="s">
        <v>380</v>
      </c>
      <c r="B106" s="140" t="s">
        <v>378</v>
      </c>
      <c r="C106">
        <v>152</v>
      </c>
      <c r="D106">
        <v>45</v>
      </c>
      <c r="E106">
        <v>197</v>
      </c>
    </row>
    <row r="107" spans="1:5">
      <c r="A107" s="140" t="s">
        <v>381</v>
      </c>
      <c r="B107" s="140" t="s">
        <v>378</v>
      </c>
      <c r="C107">
        <v>172</v>
      </c>
      <c r="D107">
        <v>25</v>
      </c>
      <c r="E107">
        <v>197</v>
      </c>
    </row>
    <row r="108" spans="1:5">
      <c r="A108" s="140" t="s">
        <v>382</v>
      </c>
      <c r="B108" s="140" t="s">
        <v>378</v>
      </c>
      <c r="C108">
        <v>152</v>
      </c>
      <c r="D108">
        <v>42</v>
      </c>
      <c r="E108">
        <v>194</v>
      </c>
    </row>
    <row r="109" spans="1:5">
      <c r="A109" s="140" t="s">
        <v>383</v>
      </c>
      <c r="B109" s="140" t="s">
        <v>378</v>
      </c>
      <c r="C109">
        <v>166</v>
      </c>
      <c r="D109">
        <v>28</v>
      </c>
      <c r="E109">
        <v>194</v>
      </c>
    </row>
    <row r="110" spans="1:5">
      <c r="A110" s="140" t="s">
        <v>384</v>
      </c>
      <c r="B110" s="140" t="s">
        <v>378</v>
      </c>
      <c r="C110">
        <v>147</v>
      </c>
      <c r="D110">
        <v>45</v>
      </c>
      <c r="E110">
        <v>192</v>
      </c>
    </row>
    <row r="111" spans="1:5">
      <c r="A111" s="140" t="s">
        <v>385</v>
      </c>
      <c r="B111" s="140" t="s">
        <v>378</v>
      </c>
      <c r="C111">
        <v>128</v>
      </c>
      <c r="D111">
        <v>64</v>
      </c>
      <c r="E111">
        <v>192</v>
      </c>
    </row>
    <row r="112" spans="1:5">
      <c r="A112" s="140" t="s">
        <v>386</v>
      </c>
      <c r="B112" s="140" t="s">
        <v>378</v>
      </c>
      <c r="C112">
        <v>147</v>
      </c>
      <c r="D112">
        <v>43</v>
      </c>
      <c r="E112">
        <v>190</v>
      </c>
    </row>
    <row r="113" spans="1:5">
      <c r="A113" s="140" t="s">
        <v>387</v>
      </c>
      <c r="B113" s="140" t="s">
        <v>378</v>
      </c>
      <c r="C113">
        <v>163</v>
      </c>
      <c r="D113">
        <v>26</v>
      </c>
      <c r="E113">
        <v>189</v>
      </c>
    </row>
    <row r="114" spans="1:5">
      <c r="A114" s="140" t="s">
        <v>388</v>
      </c>
      <c r="B114" s="140" t="s">
        <v>378</v>
      </c>
      <c r="C114">
        <v>147</v>
      </c>
      <c r="D114">
        <v>39</v>
      </c>
      <c r="E114">
        <v>186</v>
      </c>
    </row>
    <row r="115" spans="1:5">
      <c r="A115" s="140" t="s">
        <v>389</v>
      </c>
      <c r="B115" s="140" t="s">
        <v>378</v>
      </c>
      <c r="C115">
        <v>145</v>
      </c>
      <c r="D115">
        <v>40</v>
      </c>
      <c r="E115">
        <v>185</v>
      </c>
    </row>
    <row r="116" spans="1:5">
      <c r="A116" s="140" t="s">
        <v>390</v>
      </c>
      <c r="B116" s="140" t="s">
        <v>378</v>
      </c>
      <c r="C116">
        <v>137</v>
      </c>
      <c r="D116">
        <v>43</v>
      </c>
      <c r="E116">
        <v>180</v>
      </c>
    </row>
    <row r="117" spans="1:5">
      <c r="A117" s="140" t="s">
        <v>391</v>
      </c>
      <c r="B117" s="140" t="s">
        <v>378</v>
      </c>
      <c r="C117">
        <v>158</v>
      </c>
      <c r="D117">
        <v>22</v>
      </c>
      <c r="E117">
        <v>180</v>
      </c>
    </row>
    <row r="118" spans="1:5">
      <c r="A118" s="140" t="s">
        <v>392</v>
      </c>
      <c r="B118" s="140" t="s">
        <v>378</v>
      </c>
      <c r="C118">
        <v>168</v>
      </c>
      <c r="D118">
        <v>11</v>
      </c>
      <c r="E118">
        <v>179</v>
      </c>
    </row>
    <row r="119" spans="1:5">
      <c r="A119" s="140" t="s">
        <v>393</v>
      </c>
      <c r="B119" s="140" t="s">
        <v>378</v>
      </c>
      <c r="C119">
        <v>139</v>
      </c>
      <c r="D119">
        <v>40</v>
      </c>
      <c r="E119">
        <v>179</v>
      </c>
    </row>
    <row r="120" spans="1:5">
      <c r="A120" s="140" t="s">
        <v>394</v>
      </c>
      <c r="B120" s="140" t="s">
        <v>378</v>
      </c>
      <c r="C120">
        <v>144</v>
      </c>
      <c r="D120">
        <v>35</v>
      </c>
      <c r="E120">
        <v>179</v>
      </c>
    </row>
    <row r="121" spans="1:5">
      <c r="A121" s="140" t="s">
        <v>395</v>
      </c>
      <c r="B121" s="140" t="s">
        <v>378</v>
      </c>
      <c r="C121">
        <v>150</v>
      </c>
      <c r="D121">
        <v>21</v>
      </c>
      <c r="E121">
        <v>171</v>
      </c>
    </row>
    <row r="122" spans="1:5">
      <c r="A122" s="140" t="s">
        <v>396</v>
      </c>
      <c r="B122" s="140" t="s">
        <v>378</v>
      </c>
      <c r="C122">
        <v>136</v>
      </c>
      <c r="D122">
        <v>34</v>
      </c>
      <c r="E122">
        <v>170</v>
      </c>
    </row>
    <row r="123" spans="1:5">
      <c r="A123" s="140" t="s">
        <v>397</v>
      </c>
      <c r="B123" s="140" t="s">
        <v>378</v>
      </c>
      <c r="C123">
        <v>138</v>
      </c>
      <c r="D123">
        <v>28</v>
      </c>
      <c r="E123">
        <v>166</v>
      </c>
    </row>
    <row r="124" spans="1:5">
      <c r="A124" s="140" t="s">
        <v>398</v>
      </c>
      <c r="B124" s="140" t="s">
        <v>378</v>
      </c>
      <c r="C124">
        <v>126</v>
      </c>
      <c r="D124">
        <v>39</v>
      </c>
      <c r="E124">
        <v>165</v>
      </c>
    </row>
    <row r="125" spans="1:5">
      <c r="A125" s="140" t="s">
        <v>399</v>
      </c>
      <c r="B125" s="140" t="s">
        <v>378</v>
      </c>
      <c r="C125">
        <v>137</v>
      </c>
      <c r="D125">
        <v>28</v>
      </c>
      <c r="E125">
        <v>165</v>
      </c>
    </row>
    <row r="126" spans="1:5">
      <c r="A126" s="140" t="s">
        <v>400</v>
      </c>
      <c r="B126" s="140" t="s">
        <v>378</v>
      </c>
      <c r="C126">
        <v>140</v>
      </c>
      <c r="D126">
        <v>24</v>
      </c>
      <c r="E126">
        <v>164</v>
      </c>
    </row>
    <row r="127" spans="1:5">
      <c r="A127" s="140" t="s">
        <v>401</v>
      </c>
      <c r="B127" s="140" t="s">
        <v>378</v>
      </c>
      <c r="C127">
        <v>129</v>
      </c>
      <c r="D127">
        <v>35</v>
      </c>
      <c r="E127">
        <v>164</v>
      </c>
    </row>
    <row r="128" spans="1:5">
      <c r="A128" s="140" t="s">
        <v>402</v>
      </c>
      <c r="B128" s="140" t="s">
        <v>378</v>
      </c>
      <c r="C128">
        <v>132</v>
      </c>
      <c r="D128">
        <v>31</v>
      </c>
      <c r="E128">
        <v>163</v>
      </c>
    </row>
    <row r="129" spans="1:5">
      <c r="A129" s="140" t="s">
        <v>403</v>
      </c>
      <c r="B129" s="140" t="s">
        <v>378</v>
      </c>
      <c r="C129">
        <v>123</v>
      </c>
      <c r="D129">
        <v>40</v>
      </c>
      <c r="E129">
        <v>163</v>
      </c>
    </row>
    <row r="130" spans="1:5">
      <c r="A130" s="140" t="s">
        <v>404</v>
      </c>
      <c r="B130" s="140" t="s">
        <v>378</v>
      </c>
      <c r="C130">
        <v>154</v>
      </c>
      <c r="D130">
        <v>7</v>
      </c>
      <c r="E130">
        <v>161</v>
      </c>
    </row>
    <row r="131" spans="1:5">
      <c r="A131" s="140" t="s">
        <v>405</v>
      </c>
      <c r="B131" s="140" t="s">
        <v>378</v>
      </c>
      <c r="C131">
        <v>136</v>
      </c>
      <c r="D131">
        <v>25</v>
      </c>
      <c r="E131">
        <v>161</v>
      </c>
    </row>
    <row r="132" spans="1:5">
      <c r="A132" s="140" t="s">
        <v>406</v>
      </c>
      <c r="B132" s="140" t="s">
        <v>378</v>
      </c>
      <c r="C132">
        <v>120</v>
      </c>
      <c r="D132">
        <v>41</v>
      </c>
      <c r="E132">
        <v>161</v>
      </c>
    </row>
    <row r="133" spans="1:5">
      <c r="A133" s="140" t="s">
        <v>407</v>
      </c>
      <c r="B133" s="140" t="s">
        <v>378</v>
      </c>
      <c r="C133">
        <v>129</v>
      </c>
      <c r="D133">
        <v>30</v>
      </c>
      <c r="E133">
        <v>159</v>
      </c>
    </row>
    <row r="134" spans="1:5">
      <c r="A134" s="140" t="s">
        <v>408</v>
      </c>
      <c r="B134" s="140" t="s">
        <v>378</v>
      </c>
      <c r="C134">
        <v>126</v>
      </c>
      <c r="D134">
        <v>29</v>
      </c>
      <c r="E134">
        <v>155</v>
      </c>
    </row>
    <row r="135" spans="1:5">
      <c r="A135" s="140" t="s">
        <v>409</v>
      </c>
      <c r="B135" s="140" t="s">
        <v>378</v>
      </c>
      <c r="C135">
        <v>113</v>
      </c>
      <c r="D135">
        <v>41</v>
      </c>
      <c r="E135">
        <v>154</v>
      </c>
    </row>
    <row r="136" spans="1:5">
      <c r="A136" s="140" t="s">
        <v>410</v>
      </c>
      <c r="B136" s="140" t="s">
        <v>378</v>
      </c>
      <c r="C136">
        <v>132</v>
      </c>
      <c r="D136">
        <v>21</v>
      </c>
      <c r="E136">
        <v>153</v>
      </c>
    </row>
    <row r="137" spans="1:5">
      <c r="A137" s="140" t="s">
        <v>411</v>
      </c>
      <c r="B137" s="140" t="s">
        <v>378</v>
      </c>
      <c r="C137">
        <v>111</v>
      </c>
      <c r="D137">
        <v>42</v>
      </c>
      <c r="E137">
        <v>153</v>
      </c>
    </row>
    <row r="138" spans="1:5">
      <c r="A138" s="140" t="s">
        <v>412</v>
      </c>
      <c r="B138" s="140" t="s">
        <v>378</v>
      </c>
      <c r="C138">
        <v>141</v>
      </c>
      <c r="D138">
        <v>10</v>
      </c>
      <c r="E138">
        <v>151</v>
      </c>
    </row>
    <row r="139" spans="1:5">
      <c r="A139" s="140" t="s">
        <v>413</v>
      </c>
      <c r="B139" s="140" t="s">
        <v>378</v>
      </c>
      <c r="C139">
        <v>116</v>
      </c>
      <c r="D139">
        <v>35</v>
      </c>
      <c r="E139">
        <v>151</v>
      </c>
    </row>
    <row r="140" spans="1:5">
      <c r="A140" s="140" t="s">
        <v>414</v>
      </c>
      <c r="B140" s="140" t="s">
        <v>378</v>
      </c>
      <c r="C140">
        <v>106</v>
      </c>
      <c r="D140">
        <v>45</v>
      </c>
      <c r="E140">
        <v>151</v>
      </c>
    </row>
    <row r="141" spans="1:5">
      <c r="A141" s="140" t="s">
        <v>415</v>
      </c>
      <c r="B141" s="140" t="s">
        <v>378</v>
      </c>
      <c r="C141">
        <v>123</v>
      </c>
      <c r="D141">
        <v>25</v>
      </c>
      <c r="E141">
        <v>148</v>
      </c>
    </row>
    <row r="142" spans="1:5">
      <c r="A142" s="140" t="s">
        <v>416</v>
      </c>
      <c r="B142" s="140" t="s">
        <v>378</v>
      </c>
      <c r="C142">
        <v>109</v>
      </c>
      <c r="D142">
        <v>38</v>
      </c>
      <c r="E142">
        <v>147</v>
      </c>
    </row>
    <row r="143" spans="1:5">
      <c r="A143" s="140" t="s">
        <v>417</v>
      </c>
      <c r="B143" s="140" t="s">
        <v>378</v>
      </c>
      <c r="C143">
        <v>124</v>
      </c>
      <c r="D143">
        <v>23</v>
      </c>
      <c r="E143">
        <v>147</v>
      </c>
    </row>
    <row r="144" spans="1:5">
      <c r="A144" s="140" t="s">
        <v>418</v>
      </c>
      <c r="B144" s="140" t="s">
        <v>378</v>
      </c>
      <c r="C144">
        <v>130</v>
      </c>
      <c r="D144">
        <v>17</v>
      </c>
      <c r="E144">
        <v>147</v>
      </c>
    </row>
    <row r="145" spans="1:5">
      <c r="A145" s="140" t="s">
        <v>419</v>
      </c>
      <c r="B145" s="140" t="s">
        <v>378</v>
      </c>
      <c r="C145">
        <v>125</v>
      </c>
      <c r="D145">
        <v>21</v>
      </c>
      <c r="E145">
        <v>146</v>
      </c>
    </row>
    <row r="146" spans="1:5">
      <c r="A146" s="140" t="s">
        <v>420</v>
      </c>
      <c r="B146" s="140" t="s">
        <v>378</v>
      </c>
      <c r="C146">
        <v>122</v>
      </c>
      <c r="D146">
        <v>24</v>
      </c>
      <c r="E146">
        <v>146</v>
      </c>
    </row>
    <row r="147" spans="1:5">
      <c r="A147" s="140" t="s">
        <v>421</v>
      </c>
      <c r="B147" s="140" t="s">
        <v>378</v>
      </c>
      <c r="C147">
        <v>135</v>
      </c>
      <c r="D147">
        <v>9</v>
      </c>
      <c r="E147">
        <v>144</v>
      </c>
    </row>
    <row r="148" spans="1:5">
      <c r="A148" s="140" t="s">
        <v>422</v>
      </c>
      <c r="B148" s="140" t="s">
        <v>378</v>
      </c>
      <c r="C148">
        <v>101</v>
      </c>
      <c r="D148">
        <v>43</v>
      </c>
      <c r="E148">
        <v>144</v>
      </c>
    </row>
    <row r="149" spans="1:5">
      <c r="A149" s="140" t="s">
        <v>423</v>
      </c>
      <c r="B149" s="140" t="s">
        <v>378</v>
      </c>
      <c r="C149">
        <v>114</v>
      </c>
      <c r="D149">
        <v>29</v>
      </c>
      <c r="E149">
        <v>143</v>
      </c>
    </row>
    <row r="150" spans="1:5">
      <c r="A150" s="140" t="s">
        <v>424</v>
      </c>
      <c r="B150" s="140" t="s">
        <v>378</v>
      </c>
      <c r="C150">
        <v>112</v>
      </c>
      <c r="D150">
        <v>31</v>
      </c>
      <c r="E150">
        <v>143</v>
      </c>
    </row>
    <row r="151" spans="1:5">
      <c r="A151" s="140" t="s">
        <v>425</v>
      </c>
      <c r="B151" s="140" t="s">
        <v>378</v>
      </c>
      <c r="C151">
        <v>123</v>
      </c>
      <c r="D151">
        <v>20</v>
      </c>
      <c r="E151">
        <v>143</v>
      </c>
    </row>
    <row r="152" spans="1:5">
      <c r="A152" s="140" t="s">
        <v>426</v>
      </c>
      <c r="B152" s="140" t="s">
        <v>378</v>
      </c>
      <c r="C152">
        <v>104</v>
      </c>
      <c r="D152">
        <v>35</v>
      </c>
      <c r="E152">
        <v>139</v>
      </c>
    </row>
    <row r="153" spans="1:5">
      <c r="A153" s="140" t="s">
        <v>427</v>
      </c>
      <c r="B153" s="140" t="s">
        <v>378</v>
      </c>
      <c r="C153">
        <v>103</v>
      </c>
      <c r="D153">
        <v>36</v>
      </c>
      <c r="E153">
        <v>139</v>
      </c>
    </row>
    <row r="154" spans="1:5">
      <c r="A154" s="140" t="s">
        <v>428</v>
      </c>
      <c r="B154" s="140" t="s">
        <v>378</v>
      </c>
      <c r="C154">
        <v>120</v>
      </c>
      <c r="D154">
        <v>17</v>
      </c>
      <c r="E154">
        <v>137</v>
      </c>
    </row>
    <row r="155" spans="1:5">
      <c r="A155" s="140" t="s">
        <v>429</v>
      </c>
      <c r="B155" s="140" t="s">
        <v>378</v>
      </c>
      <c r="C155">
        <v>123</v>
      </c>
      <c r="D155">
        <v>14</v>
      </c>
      <c r="E155">
        <v>137</v>
      </c>
    </row>
    <row r="156" spans="1:5">
      <c r="A156" s="140" t="s">
        <v>430</v>
      </c>
      <c r="B156" s="140" t="s">
        <v>378</v>
      </c>
      <c r="C156">
        <v>113</v>
      </c>
      <c r="D156">
        <v>23</v>
      </c>
      <c r="E156">
        <v>136</v>
      </c>
    </row>
    <row r="157" spans="1:5">
      <c r="A157" s="140" t="s">
        <v>431</v>
      </c>
      <c r="B157" s="140" t="s">
        <v>378</v>
      </c>
      <c r="C157">
        <v>107</v>
      </c>
      <c r="D157">
        <v>28</v>
      </c>
      <c r="E157">
        <v>135</v>
      </c>
    </row>
    <row r="158" spans="1:5">
      <c r="A158" s="140" t="s">
        <v>432</v>
      </c>
      <c r="B158" s="140" t="s">
        <v>378</v>
      </c>
      <c r="C158">
        <v>95</v>
      </c>
      <c r="D158">
        <v>39</v>
      </c>
      <c r="E158">
        <v>134</v>
      </c>
    </row>
    <row r="159" spans="1:5">
      <c r="A159" s="140" t="s">
        <v>433</v>
      </c>
      <c r="B159" s="140" t="s">
        <v>378</v>
      </c>
      <c r="C159">
        <v>116</v>
      </c>
      <c r="D159">
        <v>18</v>
      </c>
      <c r="E159">
        <v>134</v>
      </c>
    </row>
    <row r="160" spans="1:5">
      <c r="A160" s="140" t="s">
        <v>434</v>
      </c>
      <c r="B160" s="140" t="s">
        <v>378</v>
      </c>
      <c r="C160">
        <v>123</v>
      </c>
      <c r="D160">
        <v>9</v>
      </c>
      <c r="E160">
        <v>132</v>
      </c>
    </row>
    <row r="161" spans="1:5">
      <c r="A161" s="140" t="s">
        <v>435</v>
      </c>
      <c r="B161" s="140" t="s">
        <v>378</v>
      </c>
      <c r="C161">
        <v>115</v>
      </c>
      <c r="D161">
        <v>16</v>
      </c>
      <c r="E161">
        <v>131</v>
      </c>
    </row>
    <row r="162" spans="1:5">
      <c r="A162" s="140" t="s">
        <v>436</v>
      </c>
      <c r="B162" s="140" t="s">
        <v>378</v>
      </c>
      <c r="C162">
        <v>98</v>
      </c>
      <c r="D162">
        <v>33</v>
      </c>
      <c r="E162">
        <v>131</v>
      </c>
    </row>
    <row r="163" spans="1:5">
      <c r="A163" s="140" t="s">
        <v>437</v>
      </c>
      <c r="B163" s="140" t="s">
        <v>378</v>
      </c>
      <c r="C163">
        <v>111</v>
      </c>
      <c r="D163">
        <v>18</v>
      </c>
      <c r="E163">
        <v>129</v>
      </c>
    </row>
    <row r="164" spans="1:5">
      <c r="A164" s="140" t="s">
        <v>438</v>
      </c>
      <c r="B164" s="140" t="s">
        <v>378</v>
      </c>
      <c r="C164">
        <v>121</v>
      </c>
      <c r="D164">
        <v>7</v>
      </c>
      <c r="E164">
        <v>128</v>
      </c>
    </row>
    <row r="165" spans="1:5">
      <c r="A165" s="140" t="s">
        <v>439</v>
      </c>
      <c r="B165" s="140" t="s">
        <v>378</v>
      </c>
      <c r="C165">
        <v>99</v>
      </c>
      <c r="D165">
        <v>28</v>
      </c>
      <c r="E165">
        <v>127</v>
      </c>
    </row>
    <row r="166" spans="1:5">
      <c r="A166" s="140" t="s">
        <v>440</v>
      </c>
      <c r="B166" s="140" t="s">
        <v>378</v>
      </c>
      <c r="C166">
        <v>102</v>
      </c>
      <c r="D166">
        <v>25</v>
      </c>
      <c r="E166">
        <v>127</v>
      </c>
    </row>
    <row r="167" spans="1:5">
      <c r="A167" s="140" t="s">
        <v>441</v>
      </c>
      <c r="B167" s="140" t="s">
        <v>378</v>
      </c>
      <c r="C167">
        <v>104</v>
      </c>
      <c r="D167">
        <v>23</v>
      </c>
      <c r="E167">
        <v>127</v>
      </c>
    </row>
    <row r="168" spans="1:5">
      <c r="A168" s="140" t="s">
        <v>442</v>
      </c>
      <c r="B168" s="140" t="s">
        <v>378</v>
      </c>
      <c r="C168">
        <v>106</v>
      </c>
      <c r="D168">
        <v>20</v>
      </c>
      <c r="E168">
        <v>126</v>
      </c>
    </row>
    <row r="169" spans="1:5">
      <c r="A169" s="140" t="s">
        <v>443</v>
      </c>
      <c r="B169" s="140" t="s">
        <v>378</v>
      </c>
      <c r="C169">
        <v>105</v>
      </c>
      <c r="D169">
        <v>20</v>
      </c>
      <c r="E169">
        <v>125</v>
      </c>
    </row>
    <row r="170" spans="1:5">
      <c r="A170" s="140" t="s">
        <v>444</v>
      </c>
      <c r="B170" s="140" t="s">
        <v>378</v>
      </c>
      <c r="C170">
        <v>105</v>
      </c>
      <c r="D170">
        <v>19</v>
      </c>
      <c r="E170">
        <v>124</v>
      </c>
    </row>
    <row r="171" spans="1:5">
      <c r="A171" s="140" t="s">
        <v>445</v>
      </c>
      <c r="B171" s="140" t="s">
        <v>378</v>
      </c>
      <c r="C171">
        <v>113</v>
      </c>
      <c r="D171">
        <v>11</v>
      </c>
      <c r="E171">
        <v>124</v>
      </c>
    </row>
    <row r="172" spans="1:5">
      <c r="A172" s="140" t="s">
        <v>446</v>
      </c>
      <c r="B172" s="140" t="s">
        <v>378</v>
      </c>
      <c r="C172">
        <v>108</v>
      </c>
      <c r="D172">
        <v>16</v>
      </c>
      <c r="E172">
        <v>124</v>
      </c>
    </row>
    <row r="173" spans="1:5">
      <c r="A173" s="140" t="s">
        <v>447</v>
      </c>
      <c r="B173" s="140" t="s">
        <v>378</v>
      </c>
      <c r="C173">
        <v>91</v>
      </c>
      <c r="D173">
        <v>31</v>
      </c>
      <c r="E173">
        <v>122</v>
      </c>
    </row>
    <row r="174" spans="1:5">
      <c r="A174" s="140" t="s">
        <v>448</v>
      </c>
      <c r="B174" s="140" t="s">
        <v>378</v>
      </c>
      <c r="C174">
        <v>86</v>
      </c>
      <c r="D174">
        <v>35</v>
      </c>
      <c r="E174">
        <v>121</v>
      </c>
    </row>
    <row r="175" spans="1:5">
      <c r="A175" s="140" t="s">
        <v>449</v>
      </c>
      <c r="B175" s="140" t="s">
        <v>378</v>
      </c>
      <c r="C175">
        <v>105</v>
      </c>
      <c r="D175">
        <v>16</v>
      </c>
      <c r="E175">
        <v>121</v>
      </c>
    </row>
    <row r="176" spans="1:5">
      <c r="A176" s="140" t="s">
        <v>450</v>
      </c>
      <c r="B176" s="140" t="s">
        <v>378</v>
      </c>
      <c r="C176">
        <v>96</v>
      </c>
      <c r="D176">
        <v>24</v>
      </c>
      <c r="E176">
        <v>120</v>
      </c>
    </row>
    <row r="177" spans="1:5">
      <c r="A177" s="140" t="s">
        <v>451</v>
      </c>
      <c r="B177" s="140" t="s">
        <v>378</v>
      </c>
      <c r="C177">
        <v>93</v>
      </c>
      <c r="D177">
        <v>26</v>
      </c>
      <c r="E177">
        <v>119</v>
      </c>
    </row>
    <row r="178" spans="1:5">
      <c r="A178" s="140" t="s">
        <v>452</v>
      </c>
      <c r="B178" s="140" t="s">
        <v>378</v>
      </c>
      <c r="C178">
        <v>104</v>
      </c>
      <c r="D178">
        <v>15</v>
      </c>
      <c r="E178">
        <v>119</v>
      </c>
    </row>
    <row r="179" spans="1:5">
      <c r="A179" s="140" t="s">
        <v>453</v>
      </c>
      <c r="B179" s="140" t="s">
        <v>378</v>
      </c>
      <c r="C179">
        <v>99</v>
      </c>
      <c r="D179">
        <v>19</v>
      </c>
      <c r="E179">
        <v>118</v>
      </c>
    </row>
    <row r="180" spans="1:5">
      <c r="A180" s="140" t="s">
        <v>454</v>
      </c>
      <c r="B180" s="140" t="s">
        <v>378</v>
      </c>
      <c r="C180">
        <v>90</v>
      </c>
      <c r="D180">
        <v>28</v>
      </c>
      <c r="E180">
        <v>118</v>
      </c>
    </row>
    <row r="181" spans="1:5">
      <c r="A181" s="140" t="s">
        <v>455</v>
      </c>
      <c r="B181" s="140" t="s">
        <v>378</v>
      </c>
      <c r="C181">
        <v>89</v>
      </c>
      <c r="D181">
        <v>29</v>
      </c>
      <c r="E181">
        <v>118</v>
      </c>
    </row>
    <row r="182" spans="1:5">
      <c r="A182" s="140" t="s">
        <v>456</v>
      </c>
      <c r="B182" s="140" t="s">
        <v>378</v>
      </c>
      <c r="C182">
        <v>93</v>
      </c>
      <c r="D182">
        <v>25</v>
      </c>
      <c r="E182">
        <v>118</v>
      </c>
    </row>
    <row r="183" spans="1:5">
      <c r="A183" s="140" t="s">
        <v>457</v>
      </c>
      <c r="B183" s="140" t="s">
        <v>378</v>
      </c>
      <c r="C183">
        <v>105</v>
      </c>
      <c r="D183">
        <v>12</v>
      </c>
      <c r="E183">
        <v>117</v>
      </c>
    </row>
    <row r="184" spans="1:5">
      <c r="A184" s="140" t="s">
        <v>458</v>
      </c>
      <c r="B184" s="140" t="s">
        <v>378</v>
      </c>
      <c r="C184">
        <v>72</v>
      </c>
      <c r="D184">
        <v>44</v>
      </c>
      <c r="E184">
        <v>116</v>
      </c>
    </row>
    <row r="185" spans="1:5">
      <c r="A185" s="140" t="s">
        <v>459</v>
      </c>
      <c r="B185" s="140" t="s">
        <v>378</v>
      </c>
      <c r="C185">
        <v>92</v>
      </c>
      <c r="D185">
        <v>24</v>
      </c>
      <c r="E185">
        <v>116</v>
      </c>
    </row>
    <row r="186" spans="1:5">
      <c r="A186" s="140" t="s">
        <v>460</v>
      </c>
      <c r="B186" s="140" t="s">
        <v>378</v>
      </c>
      <c r="C186">
        <v>97</v>
      </c>
      <c r="D186">
        <v>18</v>
      </c>
      <c r="E186">
        <v>115</v>
      </c>
    </row>
    <row r="187" spans="1:5">
      <c r="A187" s="140" t="s">
        <v>461</v>
      </c>
      <c r="B187" s="140" t="s">
        <v>378</v>
      </c>
      <c r="C187">
        <v>97</v>
      </c>
      <c r="D187">
        <v>18</v>
      </c>
      <c r="E187">
        <v>115</v>
      </c>
    </row>
    <row r="188" spans="1:5">
      <c r="A188" s="140" t="s">
        <v>462</v>
      </c>
      <c r="B188" s="140" t="s">
        <v>378</v>
      </c>
      <c r="C188">
        <v>96</v>
      </c>
      <c r="D188">
        <v>19</v>
      </c>
      <c r="E188">
        <v>115</v>
      </c>
    </row>
    <row r="189" spans="1:5">
      <c r="A189" s="140" t="s">
        <v>463</v>
      </c>
      <c r="B189" s="140" t="s">
        <v>378</v>
      </c>
      <c r="C189">
        <v>93</v>
      </c>
      <c r="D189">
        <v>20</v>
      </c>
      <c r="E189">
        <v>113</v>
      </c>
    </row>
    <row r="190" spans="1:5">
      <c r="A190" s="140" t="s">
        <v>464</v>
      </c>
      <c r="B190" s="140" t="s">
        <v>378</v>
      </c>
      <c r="C190">
        <v>97</v>
      </c>
      <c r="D190">
        <v>15</v>
      </c>
      <c r="E190">
        <v>112</v>
      </c>
    </row>
    <row r="191" spans="1:5">
      <c r="A191" s="140" t="s">
        <v>465</v>
      </c>
      <c r="B191" s="140" t="s">
        <v>378</v>
      </c>
      <c r="C191">
        <v>91</v>
      </c>
      <c r="D191">
        <v>20</v>
      </c>
      <c r="E191">
        <v>111</v>
      </c>
    </row>
    <row r="192" spans="1:5">
      <c r="A192" s="140" t="s">
        <v>466</v>
      </c>
      <c r="B192" s="140" t="s">
        <v>378</v>
      </c>
      <c r="C192">
        <v>77</v>
      </c>
      <c r="D192">
        <v>34</v>
      </c>
      <c r="E192">
        <v>111</v>
      </c>
    </row>
    <row r="193" spans="1:5">
      <c r="A193" s="140" t="s">
        <v>467</v>
      </c>
      <c r="B193" s="140" t="s">
        <v>378</v>
      </c>
      <c r="C193">
        <v>83</v>
      </c>
      <c r="D193">
        <v>28</v>
      </c>
      <c r="E193">
        <v>111</v>
      </c>
    </row>
    <row r="194" spans="1:5">
      <c r="A194" s="140" t="s">
        <v>468</v>
      </c>
      <c r="B194" s="140" t="s">
        <v>378</v>
      </c>
      <c r="C194">
        <v>91</v>
      </c>
      <c r="D194">
        <v>19</v>
      </c>
      <c r="E194">
        <v>110</v>
      </c>
    </row>
    <row r="195" spans="1:5">
      <c r="A195" s="140" t="s">
        <v>469</v>
      </c>
      <c r="B195" s="140" t="s">
        <v>378</v>
      </c>
      <c r="C195">
        <v>71</v>
      </c>
      <c r="D195">
        <v>39</v>
      </c>
      <c r="E195">
        <v>110</v>
      </c>
    </row>
    <row r="196" spans="1:5">
      <c r="A196" s="140" t="s">
        <v>470</v>
      </c>
      <c r="B196" s="140" t="s">
        <v>378</v>
      </c>
      <c r="C196">
        <v>89</v>
      </c>
      <c r="D196">
        <v>20</v>
      </c>
      <c r="E196">
        <v>109</v>
      </c>
    </row>
    <row r="197" spans="1:5">
      <c r="A197" s="140" t="s">
        <v>471</v>
      </c>
      <c r="B197" s="140" t="s">
        <v>378</v>
      </c>
      <c r="C197">
        <v>97</v>
      </c>
      <c r="D197">
        <v>12</v>
      </c>
      <c r="E197">
        <v>109</v>
      </c>
    </row>
    <row r="198" spans="1:5">
      <c r="A198" s="140" t="s">
        <v>472</v>
      </c>
      <c r="B198" s="140" t="s">
        <v>378</v>
      </c>
      <c r="C198">
        <v>73</v>
      </c>
      <c r="D198">
        <v>35</v>
      </c>
      <c r="E198">
        <v>108</v>
      </c>
    </row>
    <row r="199" spans="1:5">
      <c r="A199" s="140" t="s">
        <v>473</v>
      </c>
      <c r="B199" s="140" t="s">
        <v>378</v>
      </c>
      <c r="C199">
        <v>86</v>
      </c>
      <c r="D199">
        <v>22</v>
      </c>
      <c r="E199">
        <v>108</v>
      </c>
    </row>
    <row r="200" spans="1:5">
      <c r="A200" s="140" t="s">
        <v>474</v>
      </c>
      <c r="B200" s="140" t="s">
        <v>378</v>
      </c>
      <c r="C200">
        <v>82</v>
      </c>
      <c r="D200">
        <v>25</v>
      </c>
      <c r="E200">
        <v>107</v>
      </c>
    </row>
    <row r="201" spans="1:5">
      <c r="A201" s="140" t="s">
        <v>475</v>
      </c>
      <c r="B201" s="140" t="s">
        <v>378</v>
      </c>
      <c r="C201">
        <v>96</v>
      </c>
      <c r="D201">
        <v>11</v>
      </c>
      <c r="E201">
        <v>107</v>
      </c>
    </row>
    <row r="202" spans="1:5">
      <c r="A202" s="140" t="s">
        <v>476</v>
      </c>
      <c r="B202" s="140" t="s">
        <v>378</v>
      </c>
      <c r="C202">
        <v>82</v>
      </c>
      <c r="D202">
        <v>24</v>
      </c>
      <c r="E202">
        <v>106</v>
      </c>
    </row>
    <row r="203" spans="1:5">
      <c r="A203" s="140" t="s">
        <v>477</v>
      </c>
      <c r="B203" s="140" t="s">
        <v>378</v>
      </c>
      <c r="C203">
        <v>93</v>
      </c>
      <c r="D203">
        <v>13</v>
      </c>
      <c r="E203">
        <v>106</v>
      </c>
    </row>
    <row r="204" spans="1:5">
      <c r="A204" s="140" t="s">
        <v>478</v>
      </c>
      <c r="B204" s="140" t="s">
        <v>378</v>
      </c>
      <c r="C204">
        <v>92</v>
      </c>
      <c r="D204">
        <v>13</v>
      </c>
      <c r="E204">
        <v>105</v>
      </c>
    </row>
    <row r="205" spans="1:5">
      <c r="A205" s="140" t="s">
        <v>479</v>
      </c>
      <c r="B205" s="140" t="s">
        <v>378</v>
      </c>
      <c r="C205">
        <v>96</v>
      </c>
      <c r="D205">
        <v>9</v>
      </c>
      <c r="E205">
        <v>105</v>
      </c>
    </row>
    <row r="206" spans="1:5">
      <c r="A206" s="140" t="s">
        <v>480</v>
      </c>
      <c r="B206" s="140" t="s">
        <v>378</v>
      </c>
      <c r="C206">
        <v>87</v>
      </c>
      <c r="D206">
        <v>17</v>
      </c>
      <c r="E206">
        <v>104</v>
      </c>
    </row>
    <row r="207" spans="1:5">
      <c r="A207" s="140" t="s">
        <v>481</v>
      </c>
      <c r="B207" s="140" t="s">
        <v>378</v>
      </c>
      <c r="C207">
        <v>83</v>
      </c>
      <c r="D207">
        <v>21</v>
      </c>
      <c r="E207">
        <v>104</v>
      </c>
    </row>
    <row r="208" spans="1:5">
      <c r="A208" s="140" t="s">
        <v>482</v>
      </c>
      <c r="B208" s="140" t="s">
        <v>378</v>
      </c>
      <c r="C208">
        <v>73</v>
      </c>
      <c r="D208">
        <v>30</v>
      </c>
      <c r="E208">
        <v>103</v>
      </c>
    </row>
    <row r="209" spans="1:5">
      <c r="A209" s="140" t="s">
        <v>483</v>
      </c>
      <c r="B209" s="140" t="s">
        <v>378</v>
      </c>
      <c r="C209">
        <v>81</v>
      </c>
      <c r="D209">
        <v>22</v>
      </c>
      <c r="E209">
        <v>103</v>
      </c>
    </row>
    <row r="210" spans="1:5">
      <c r="A210" s="140" t="s">
        <v>484</v>
      </c>
      <c r="B210" s="140" t="s">
        <v>378</v>
      </c>
      <c r="C210">
        <v>82</v>
      </c>
      <c r="D210">
        <v>21</v>
      </c>
      <c r="E210">
        <v>103</v>
      </c>
    </row>
    <row r="211" spans="1:5">
      <c r="A211" s="140" t="s">
        <v>485</v>
      </c>
      <c r="B211" s="140" t="s">
        <v>378</v>
      </c>
      <c r="C211">
        <v>83</v>
      </c>
      <c r="D211">
        <v>20</v>
      </c>
      <c r="E211">
        <v>103</v>
      </c>
    </row>
    <row r="212" spans="1:5">
      <c r="A212" s="140" t="s">
        <v>486</v>
      </c>
      <c r="B212" s="140" t="s">
        <v>378</v>
      </c>
      <c r="C212">
        <v>86</v>
      </c>
      <c r="D212">
        <v>17</v>
      </c>
      <c r="E212">
        <v>103</v>
      </c>
    </row>
    <row r="213" spans="1:5">
      <c r="A213" s="140" t="s">
        <v>487</v>
      </c>
      <c r="B213" s="140" t="s">
        <v>378</v>
      </c>
      <c r="C213">
        <v>78</v>
      </c>
      <c r="D213">
        <v>24</v>
      </c>
      <c r="E213">
        <v>102</v>
      </c>
    </row>
    <row r="214" spans="1:5">
      <c r="A214" s="140" t="s">
        <v>488</v>
      </c>
      <c r="B214" s="140" t="s">
        <v>378</v>
      </c>
      <c r="C214">
        <v>84</v>
      </c>
      <c r="D214">
        <v>18</v>
      </c>
      <c r="E214">
        <v>102</v>
      </c>
    </row>
    <row r="215" spans="1:5">
      <c r="A215" s="140" t="s">
        <v>489</v>
      </c>
      <c r="B215" s="140" t="s">
        <v>378</v>
      </c>
      <c r="C215">
        <v>80</v>
      </c>
      <c r="D215">
        <v>22</v>
      </c>
      <c r="E215">
        <v>102</v>
      </c>
    </row>
    <row r="216" spans="1:5">
      <c r="A216" s="140" t="s">
        <v>490</v>
      </c>
      <c r="B216" s="140" t="s">
        <v>378</v>
      </c>
      <c r="C216">
        <v>86</v>
      </c>
      <c r="D216">
        <v>15</v>
      </c>
      <c r="E216">
        <v>101</v>
      </c>
    </row>
    <row r="217" spans="1:5">
      <c r="A217" s="140" t="s">
        <v>491</v>
      </c>
      <c r="B217" s="140" t="s">
        <v>378</v>
      </c>
      <c r="C217">
        <v>95</v>
      </c>
      <c r="D217">
        <v>5</v>
      </c>
      <c r="E217">
        <v>100</v>
      </c>
    </row>
    <row r="218" spans="1:5">
      <c r="A218" s="140" t="s">
        <v>492</v>
      </c>
      <c r="B218" s="140" t="s">
        <v>378</v>
      </c>
      <c r="C218">
        <v>79</v>
      </c>
      <c r="D218">
        <v>20</v>
      </c>
      <c r="E218">
        <v>99</v>
      </c>
    </row>
    <row r="219" spans="1:5">
      <c r="A219" s="140" t="s">
        <v>493</v>
      </c>
      <c r="B219" s="140" t="s">
        <v>378</v>
      </c>
      <c r="C219">
        <v>78</v>
      </c>
      <c r="D219">
        <v>21</v>
      </c>
      <c r="E219">
        <v>99</v>
      </c>
    </row>
    <row r="220" spans="1:5">
      <c r="A220" s="140" t="s">
        <v>494</v>
      </c>
      <c r="B220" s="140" t="s">
        <v>378</v>
      </c>
      <c r="C220">
        <v>83</v>
      </c>
      <c r="D220">
        <v>16</v>
      </c>
      <c r="E220">
        <v>99</v>
      </c>
    </row>
    <row r="221" spans="1:5">
      <c r="A221" s="140" t="s">
        <v>495</v>
      </c>
      <c r="B221" s="140" t="s">
        <v>378</v>
      </c>
      <c r="C221">
        <v>75</v>
      </c>
      <c r="D221">
        <v>23</v>
      </c>
      <c r="E221">
        <v>98</v>
      </c>
    </row>
    <row r="222" spans="1:5">
      <c r="A222" s="140" t="s">
        <v>496</v>
      </c>
      <c r="B222" s="140" t="s">
        <v>378</v>
      </c>
      <c r="C222">
        <v>74</v>
      </c>
      <c r="D222">
        <v>23</v>
      </c>
      <c r="E222">
        <v>97</v>
      </c>
    </row>
    <row r="223" spans="1:5">
      <c r="A223" s="140" t="s">
        <v>497</v>
      </c>
      <c r="B223" s="140" t="s">
        <v>378</v>
      </c>
      <c r="C223">
        <v>35</v>
      </c>
      <c r="D223">
        <v>62</v>
      </c>
      <c r="E223">
        <v>97</v>
      </c>
    </row>
    <row r="224" spans="1:5">
      <c r="A224" s="140" t="s">
        <v>498</v>
      </c>
      <c r="B224" s="140" t="s">
        <v>378</v>
      </c>
      <c r="C224">
        <v>75</v>
      </c>
      <c r="D224">
        <v>22</v>
      </c>
      <c r="E224">
        <v>97</v>
      </c>
    </row>
    <row r="225" spans="1:5">
      <c r="A225" s="140" t="s">
        <v>499</v>
      </c>
      <c r="B225" s="140" t="s">
        <v>378</v>
      </c>
      <c r="C225">
        <v>75</v>
      </c>
      <c r="D225">
        <v>22</v>
      </c>
      <c r="E225">
        <v>97</v>
      </c>
    </row>
    <row r="226" spans="1:5">
      <c r="A226" s="140" t="s">
        <v>500</v>
      </c>
      <c r="B226" s="140" t="s">
        <v>378</v>
      </c>
      <c r="C226">
        <v>84</v>
      </c>
      <c r="D226">
        <v>12</v>
      </c>
      <c r="E226">
        <v>96</v>
      </c>
    </row>
    <row r="227" spans="1:5">
      <c r="A227" s="140" t="s">
        <v>501</v>
      </c>
      <c r="B227" s="140" t="s">
        <v>378</v>
      </c>
      <c r="C227">
        <v>64</v>
      </c>
      <c r="D227">
        <v>31</v>
      </c>
      <c r="E227">
        <v>95</v>
      </c>
    </row>
    <row r="228" spans="1:5">
      <c r="A228" s="140" t="s">
        <v>502</v>
      </c>
      <c r="B228" s="140" t="s">
        <v>378</v>
      </c>
      <c r="C228">
        <v>81</v>
      </c>
      <c r="D228">
        <v>13</v>
      </c>
      <c r="E228">
        <v>94</v>
      </c>
    </row>
    <row r="229" spans="1:5">
      <c r="A229" s="140" t="s">
        <v>503</v>
      </c>
      <c r="B229" s="140" t="s">
        <v>378</v>
      </c>
      <c r="C229">
        <v>78</v>
      </c>
      <c r="D229">
        <v>16</v>
      </c>
      <c r="E229">
        <v>94</v>
      </c>
    </row>
    <row r="230" spans="1:5">
      <c r="A230" s="140" t="s">
        <v>504</v>
      </c>
      <c r="B230" s="140" t="s">
        <v>378</v>
      </c>
      <c r="C230">
        <v>81</v>
      </c>
      <c r="D230">
        <v>13</v>
      </c>
      <c r="E230">
        <v>94</v>
      </c>
    </row>
    <row r="231" spans="1:5">
      <c r="A231" s="140" t="s">
        <v>505</v>
      </c>
      <c r="B231" s="140" t="s">
        <v>378</v>
      </c>
      <c r="C231">
        <v>68</v>
      </c>
      <c r="D231">
        <v>25</v>
      </c>
      <c r="E231">
        <v>93</v>
      </c>
    </row>
    <row r="232" spans="1:5">
      <c r="A232" s="140" t="s">
        <v>506</v>
      </c>
      <c r="B232" s="140" t="s">
        <v>378</v>
      </c>
      <c r="C232">
        <v>73</v>
      </c>
      <c r="D232">
        <v>19</v>
      </c>
      <c r="E232">
        <v>92</v>
      </c>
    </row>
    <row r="233" spans="1:5">
      <c r="A233" s="140" t="s">
        <v>507</v>
      </c>
      <c r="B233" s="140" t="s">
        <v>378</v>
      </c>
      <c r="C233">
        <v>75</v>
      </c>
      <c r="D233">
        <v>17</v>
      </c>
      <c r="E233">
        <v>92</v>
      </c>
    </row>
    <row r="234" spans="1:5">
      <c r="A234" s="140" t="s">
        <v>508</v>
      </c>
      <c r="B234" s="140" t="s">
        <v>378</v>
      </c>
      <c r="C234">
        <v>84</v>
      </c>
      <c r="D234">
        <v>8</v>
      </c>
      <c r="E234">
        <v>92</v>
      </c>
    </row>
    <row r="235" spans="1:5">
      <c r="A235" s="140" t="s">
        <v>509</v>
      </c>
      <c r="B235" s="140" t="s">
        <v>378</v>
      </c>
      <c r="C235">
        <v>65</v>
      </c>
      <c r="D235">
        <v>27</v>
      </c>
      <c r="E235">
        <v>92</v>
      </c>
    </row>
    <row r="236" spans="1:5">
      <c r="A236" s="140" t="s">
        <v>510</v>
      </c>
      <c r="B236" s="140" t="s">
        <v>378</v>
      </c>
      <c r="C236">
        <v>72</v>
      </c>
      <c r="D236">
        <v>20</v>
      </c>
      <c r="E236">
        <v>92</v>
      </c>
    </row>
    <row r="237" spans="1:5">
      <c r="A237" s="140" t="s">
        <v>511</v>
      </c>
      <c r="B237" s="140" t="s">
        <v>378</v>
      </c>
      <c r="C237">
        <v>75</v>
      </c>
      <c r="D237">
        <v>16</v>
      </c>
      <c r="E237">
        <v>91</v>
      </c>
    </row>
    <row r="238" spans="1:5">
      <c r="A238" s="140" t="s">
        <v>512</v>
      </c>
      <c r="B238" s="140" t="s">
        <v>378</v>
      </c>
      <c r="C238">
        <v>83</v>
      </c>
      <c r="D238">
        <v>8</v>
      </c>
      <c r="E238">
        <v>91</v>
      </c>
    </row>
    <row r="239" spans="1:5">
      <c r="A239" s="140" t="s">
        <v>513</v>
      </c>
      <c r="B239" s="140" t="s">
        <v>378</v>
      </c>
      <c r="C239">
        <v>77</v>
      </c>
      <c r="D239">
        <v>13</v>
      </c>
      <c r="E239">
        <v>90</v>
      </c>
    </row>
    <row r="240" spans="1:5">
      <c r="A240" s="140" t="s">
        <v>514</v>
      </c>
      <c r="B240" s="140" t="s">
        <v>378</v>
      </c>
      <c r="C240">
        <v>75</v>
      </c>
      <c r="D240">
        <v>15</v>
      </c>
      <c r="E240">
        <v>90</v>
      </c>
    </row>
    <row r="241" spans="1:5">
      <c r="A241" s="140" t="s">
        <v>515</v>
      </c>
      <c r="B241" s="140" t="s">
        <v>378</v>
      </c>
      <c r="C241">
        <v>64</v>
      </c>
      <c r="D241">
        <v>26</v>
      </c>
      <c r="E241">
        <v>90</v>
      </c>
    </row>
    <row r="242" spans="1:5">
      <c r="A242" s="140" t="s">
        <v>516</v>
      </c>
      <c r="B242" s="140" t="s">
        <v>378</v>
      </c>
      <c r="C242">
        <v>77</v>
      </c>
      <c r="D242">
        <v>11</v>
      </c>
      <c r="E242">
        <v>88</v>
      </c>
    </row>
    <row r="243" spans="1:5">
      <c r="A243" s="140" t="s">
        <v>517</v>
      </c>
      <c r="B243" s="140" t="s">
        <v>378</v>
      </c>
      <c r="C243">
        <v>62</v>
      </c>
      <c r="D243">
        <v>26</v>
      </c>
      <c r="E243">
        <v>88</v>
      </c>
    </row>
    <row r="244" spans="1:5">
      <c r="A244" s="140" t="s">
        <v>518</v>
      </c>
      <c r="B244" s="140" t="s">
        <v>378</v>
      </c>
      <c r="C244">
        <v>70</v>
      </c>
      <c r="D244">
        <v>17</v>
      </c>
      <c r="E244">
        <v>87</v>
      </c>
    </row>
    <row r="245" spans="1:5">
      <c r="A245" s="140" t="s">
        <v>519</v>
      </c>
      <c r="B245" s="140" t="s">
        <v>378</v>
      </c>
      <c r="C245">
        <v>78</v>
      </c>
      <c r="D245">
        <v>9</v>
      </c>
      <c r="E245">
        <v>87</v>
      </c>
    </row>
    <row r="246" spans="1:5">
      <c r="A246" s="140" t="s">
        <v>520</v>
      </c>
      <c r="B246" s="140" t="s">
        <v>378</v>
      </c>
      <c r="C246">
        <v>71</v>
      </c>
      <c r="D246">
        <v>16</v>
      </c>
      <c r="E246">
        <v>87</v>
      </c>
    </row>
    <row r="247" spans="1:5">
      <c r="A247" s="140" t="s">
        <v>521</v>
      </c>
      <c r="B247" s="140" t="s">
        <v>378</v>
      </c>
      <c r="C247">
        <v>69</v>
      </c>
      <c r="D247">
        <v>18</v>
      </c>
      <c r="E247">
        <v>87</v>
      </c>
    </row>
    <row r="248" spans="1:5">
      <c r="A248" s="140" t="s">
        <v>522</v>
      </c>
      <c r="B248" s="140" t="s">
        <v>378</v>
      </c>
      <c r="C248">
        <v>76</v>
      </c>
      <c r="D248">
        <v>10</v>
      </c>
      <c r="E248">
        <v>86</v>
      </c>
    </row>
    <row r="249" spans="1:5">
      <c r="A249" s="140" t="s">
        <v>523</v>
      </c>
      <c r="B249" s="140" t="s">
        <v>378</v>
      </c>
      <c r="C249">
        <v>62</v>
      </c>
      <c r="D249">
        <v>24</v>
      </c>
      <c r="E249">
        <v>86</v>
      </c>
    </row>
    <row r="250" spans="1:5">
      <c r="A250" s="140" t="s">
        <v>524</v>
      </c>
      <c r="B250" s="140" t="s">
        <v>378</v>
      </c>
      <c r="C250">
        <v>74</v>
      </c>
      <c r="D250">
        <v>11</v>
      </c>
      <c r="E250">
        <v>85</v>
      </c>
    </row>
    <row r="251" spans="1:5">
      <c r="A251" s="140" t="s">
        <v>525</v>
      </c>
      <c r="B251" s="140" t="s">
        <v>378</v>
      </c>
      <c r="C251">
        <v>61</v>
      </c>
      <c r="D251">
        <v>24</v>
      </c>
      <c r="E251">
        <v>85</v>
      </c>
    </row>
    <row r="252" spans="1:5">
      <c r="A252" s="140" t="s">
        <v>526</v>
      </c>
      <c r="B252" s="140" t="s">
        <v>378</v>
      </c>
      <c r="C252">
        <v>68</v>
      </c>
      <c r="D252">
        <v>16</v>
      </c>
      <c r="E252">
        <v>84</v>
      </c>
    </row>
    <row r="253" spans="1:5">
      <c r="A253" s="140" t="s">
        <v>527</v>
      </c>
      <c r="B253" s="140" t="s">
        <v>378</v>
      </c>
      <c r="C253">
        <v>62</v>
      </c>
      <c r="D253">
        <v>22</v>
      </c>
      <c r="E253">
        <v>84</v>
      </c>
    </row>
    <row r="254" spans="1:5">
      <c r="A254" s="140" t="s">
        <v>528</v>
      </c>
      <c r="B254" s="140" t="s">
        <v>378</v>
      </c>
      <c r="C254">
        <v>69</v>
      </c>
      <c r="D254">
        <v>14</v>
      </c>
      <c r="E254">
        <v>83</v>
      </c>
    </row>
    <row r="255" spans="1:5">
      <c r="A255" s="140" t="s">
        <v>529</v>
      </c>
      <c r="B255" s="140" t="s">
        <v>378</v>
      </c>
      <c r="C255">
        <v>68</v>
      </c>
      <c r="D255">
        <v>14</v>
      </c>
      <c r="E255">
        <v>82</v>
      </c>
    </row>
    <row r="256" spans="1:5">
      <c r="A256" s="140" t="s">
        <v>530</v>
      </c>
      <c r="B256" s="140" t="s">
        <v>378</v>
      </c>
      <c r="C256">
        <v>76</v>
      </c>
      <c r="D256">
        <v>6</v>
      </c>
      <c r="E256">
        <v>82</v>
      </c>
    </row>
    <row r="257" spans="1:5">
      <c r="A257" s="140" t="s">
        <v>531</v>
      </c>
      <c r="B257" s="140" t="s">
        <v>378</v>
      </c>
      <c r="C257">
        <v>55</v>
      </c>
      <c r="D257">
        <v>26</v>
      </c>
      <c r="E257">
        <v>81</v>
      </c>
    </row>
    <row r="258" spans="1:5">
      <c r="A258" s="140" t="s">
        <v>532</v>
      </c>
      <c r="B258" s="140" t="s">
        <v>378</v>
      </c>
      <c r="C258">
        <v>58</v>
      </c>
      <c r="D258">
        <v>23</v>
      </c>
      <c r="E258">
        <v>81</v>
      </c>
    </row>
    <row r="259" spans="1:5">
      <c r="A259" s="140" t="s">
        <v>533</v>
      </c>
      <c r="B259" s="140" t="s">
        <v>378</v>
      </c>
      <c r="C259">
        <v>65</v>
      </c>
      <c r="D259">
        <v>16</v>
      </c>
      <c r="E259">
        <v>81</v>
      </c>
    </row>
    <row r="260" spans="1:5">
      <c r="A260" s="140" t="s">
        <v>534</v>
      </c>
      <c r="B260" s="140" t="s">
        <v>378</v>
      </c>
      <c r="C260">
        <v>71</v>
      </c>
      <c r="D260">
        <v>9</v>
      </c>
      <c r="E260">
        <v>80</v>
      </c>
    </row>
    <row r="261" spans="1:5">
      <c r="A261" s="140" t="s">
        <v>535</v>
      </c>
      <c r="B261" s="140" t="s">
        <v>378</v>
      </c>
      <c r="C261">
        <v>58</v>
      </c>
      <c r="D261">
        <v>22</v>
      </c>
      <c r="E261">
        <v>80</v>
      </c>
    </row>
    <row r="262" spans="1:5">
      <c r="A262" s="140" t="s">
        <v>536</v>
      </c>
      <c r="B262" s="140" t="s">
        <v>378</v>
      </c>
      <c r="C262">
        <v>73</v>
      </c>
      <c r="D262">
        <v>5</v>
      </c>
      <c r="E262">
        <v>78</v>
      </c>
    </row>
    <row r="263" spans="1:5">
      <c r="A263" s="140" t="s">
        <v>537</v>
      </c>
      <c r="B263" s="140" t="s">
        <v>378</v>
      </c>
      <c r="C263">
        <v>58</v>
      </c>
      <c r="D263">
        <v>20</v>
      </c>
      <c r="E263">
        <v>78</v>
      </c>
    </row>
    <row r="264" spans="1:5">
      <c r="A264" s="140" t="s">
        <v>538</v>
      </c>
      <c r="B264" s="140" t="s">
        <v>378</v>
      </c>
      <c r="C264">
        <v>58</v>
      </c>
      <c r="D264">
        <v>19</v>
      </c>
      <c r="E264">
        <v>77</v>
      </c>
    </row>
    <row r="265" spans="1:5">
      <c r="A265" s="140" t="s">
        <v>539</v>
      </c>
      <c r="B265" s="140" t="s">
        <v>378</v>
      </c>
      <c r="C265">
        <v>65</v>
      </c>
      <c r="D265">
        <v>12</v>
      </c>
      <c r="E265">
        <v>77</v>
      </c>
    </row>
    <row r="266" spans="1:5">
      <c r="A266" s="140" t="s">
        <v>540</v>
      </c>
      <c r="B266" s="140" t="s">
        <v>378</v>
      </c>
      <c r="C266">
        <v>67</v>
      </c>
      <c r="D266">
        <v>10</v>
      </c>
      <c r="E266">
        <v>77</v>
      </c>
    </row>
    <row r="267" spans="1:5">
      <c r="A267" s="140" t="s">
        <v>541</v>
      </c>
      <c r="B267" s="140" t="s">
        <v>378</v>
      </c>
      <c r="C267">
        <v>66</v>
      </c>
      <c r="D267">
        <v>11</v>
      </c>
      <c r="E267">
        <v>77</v>
      </c>
    </row>
    <row r="268" spans="1:5">
      <c r="A268" s="140" t="s">
        <v>542</v>
      </c>
      <c r="B268" s="140" t="s">
        <v>378</v>
      </c>
      <c r="C268">
        <v>65</v>
      </c>
      <c r="D268">
        <v>12</v>
      </c>
      <c r="E268">
        <v>77</v>
      </c>
    </row>
    <row r="269" spans="1:5">
      <c r="A269" s="140" t="s">
        <v>543</v>
      </c>
      <c r="B269" s="140" t="s">
        <v>378</v>
      </c>
      <c r="C269">
        <v>61</v>
      </c>
      <c r="D269">
        <v>15</v>
      </c>
      <c r="E269">
        <v>76</v>
      </c>
    </row>
    <row r="270" spans="1:5">
      <c r="A270" s="140" t="s">
        <v>544</v>
      </c>
      <c r="B270" s="140" t="s">
        <v>378</v>
      </c>
      <c r="C270">
        <v>59</v>
      </c>
      <c r="D270">
        <v>17</v>
      </c>
      <c r="E270">
        <v>76</v>
      </c>
    </row>
    <row r="271" spans="1:5">
      <c r="A271" s="140" t="s">
        <v>545</v>
      </c>
      <c r="B271" s="140" t="s">
        <v>378</v>
      </c>
      <c r="C271">
        <v>55</v>
      </c>
      <c r="D271">
        <v>20</v>
      </c>
      <c r="E271">
        <v>75</v>
      </c>
    </row>
    <row r="272" spans="1:5">
      <c r="A272" s="140" t="s">
        <v>546</v>
      </c>
      <c r="B272" s="140" t="s">
        <v>378</v>
      </c>
      <c r="C272">
        <v>67</v>
      </c>
      <c r="D272">
        <v>6</v>
      </c>
      <c r="E272">
        <v>73</v>
      </c>
    </row>
    <row r="273" spans="1:5">
      <c r="A273" s="140" t="s">
        <v>547</v>
      </c>
      <c r="B273" s="140" t="s">
        <v>378</v>
      </c>
      <c r="C273">
        <v>57</v>
      </c>
      <c r="D273">
        <v>16</v>
      </c>
      <c r="E273">
        <v>73</v>
      </c>
    </row>
    <row r="274" spans="1:5">
      <c r="A274" s="140" t="s">
        <v>548</v>
      </c>
      <c r="B274" s="140" t="s">
        <v>378</v>
      </c>
      <c r="C274">
        <v>61</v>
      </c>
      <c r="D274">
        <v>11</v>
      </c>
      <c r="E274">
        <v>72</v>
      </c>
    </row>
    <row r="275" spans="1:5">
      <c r="A275" s="140" t="s">
        <v>549</v>
      </c>
      <c r="B275" s="140" t="s">
        <v>378</v>
      </c>
      <c r="C275">
        <v>37</v>
      </c>
      <c r="D275">
        <v>34</v>
      </c>
      <c r="E275">
        <v>71</v>
      </c>
    </row>
    <row r="276" spans="1:5">
      <c r="A276" s="140" t="s">
        <v>550</v>
      </c>
      <c r="B276" s="140" t="s">
        <v>378</v>
      </c>
      <c r="C276">
        <v>58</v>
      </c>
      <c r="D276">
        <v>13</v>
      </c>
      <c r="E276">
        <v>71</v>
      </c>
    </row>
    <row r="277" spans="1:5">
      <c r="A277" s="140" t="s">
        <v>551</v>
      </c>
      <c r="B277" s="140" t="s">
        <v>378</v>
      </c>
      <c r="C277">
        <v>62</v>
      </c>
      <c r="D277">
        <v>9</v>
      </c>
      <c r="E277">
        <v>71</v>
      </c>
    </row>
    <row r="278" spans="1:5">
      <c r="A278" s="140" t="s">
        <v>552</v>
      </c>
      <c r="B278" s="140" t="s">
        <v>378</v>
      </c>
      <c r="C278">
        <v>61</v>
      </c>
      <c r="D278">
        <v>10</v>
      </c>
      <c r="E278">
        <v>71</v>
      </c>
    </row>
    <row r="279" spans="1:5">
      <c r="A279" s="140" t="s">
        <v>553</v>
      </c>
      <c r="B279" s="140" t="s">
        <v>378</v>
      </c>
      <c r="C279">
        <v>66</v>
      </c>
      <c r="D279">
        <v>5</v>
      </c>
      <c r="E279">
        <v>71</v>
      </c>
    </row>
    <row r="280" spans="1:5">
      <c r="A280" s="140" t="s">
        <v>554</v>
      </c>
      <c r="B280" s="140" t="s">
        <v>378</v>
      </c>
      <c r="C280">
        <v>60</v>
      </c>
      <c r="D280">
        <v>11</v>
      </c>
      <c r="E280">
        <v>71</v>
      </c>
    </row>
    <row r="281" spans="1:5">
      <c r="A281" s="140" t="s">
        <v>555</v>
      </c>
      <c r="B281" s="140" t="s">
        <v>378</v>
      </c>
      <c r="C281">
        <v>56</v>
      </c>
      <c r="D281">
        <v>15</v>
      </c>
      <c r="E281">
        <v>71</v>
      </c>
    </row>
    <row r="282" spans="1:5">
      <c r="A282" s="140" t="s">
        <v>556</v>
      </c>
      <c r="B282" s="140" t="s">
        <v>378</v>
      </c>
      <c r="C282">
        <v>54</v>
      </c>
      <c r="D282">
        <v>14</v>
      </c>
      <c r="E282">
        <v>68</v>
      </c>
    </row>
    <row r="283" spans="1:5">
      <c r="A283" s="140" t="s">
        <v>557</v>
      </c>
      <c r="B283" s="140" t="s">
        <v>378</v>
      </c>
      <c r="C283">
        <v>52</v>
      </c>
      <c r="D283">
        <v>16</v>
      </c>
      <c r="E283">
        <v>68</v>
      </c>
    </row>
    <row r="284" spans="1:5">
      <c r="A284" s="140" t="s">
        <v>558</v>
      </c>
      <c r="B284" s="140" t="s">
        <v>378</v>
      </c>
      <c r="C284">
        <v>57</v>
      </c>
      <c r="D284">
        <v>11</v>
      </c>
      <c r="E284">
        <v>68</v>
      </c>
    </row>
    <row r="285" spans="1:5">
      <c r="A285" s="140" t="s">
        <v>559</v>
      </c>
      <c r="B285" s="140" t="s">
        <v>378</v>
      </c>
      <c r="C285">
        <v>57</v>
      </c>
      <c r="D285">
        <v>10</v>
      </c>
      <c r="E285">
        <v>67</v>
      </c>
    </row>
    <row r="286" spans="1:5">
      <c r="A286" s="140" t="s">
        <v>560</v>
      </c>
      <c r="B286" s="140" t="s">
        <v>378</v>
      </c>
      <c r="C286">
        <v>52</v>
      </c>
      <c r="D286">
        <v>15</v>
      </c>
      <c r="E286">
        <v>67</v>
      </c>
    </row>
    <row r="287" spans="1:5">
      <c r="A287" s="140" t="s">
        <v>561</v>
      </c>
      <c r="B287" s="140" t="s">
        <v>378</v>
      </c>
      <c r="C287">
        <v>50</v>
      </c>
      <c r="D287">
        <v>17</v>
      </c>
      <c r="E287">
        <v>67</v>
      </c>
    </row>
    <row r="288" spans="1:5">
      <c r="A288" s="140" t="s">
        <v>562</v>
      </c>
      <c r="B288" s="140" t="s">
        <v>378</v>
      </c>
      <c r="C288">
        <v>54</v>
      </c>
      <c r="D288">
        <v>13</v>
      </c>
      <c r="E288">
        <v>67</v>
      </c>
    </row>
    <row r="289" spans="1:5">
      <c r="A289" s="140" t="s">
        <v>563</v>
      </c>
      <c r="B289" s="140" t="s">
        <v>378</v>
      </c>
      <c r="C289">
        <v>47</v>
      </c>
      <c r="D289">
        <v>20</v>
      </c>
      <c r="E289">
        <v>67</v>
      </c>
    </row>
    <row r="290" spans="1:5">
      <c r="A290" s="140" t="s">
        <v>564</v>
      </c>
      <c r="B290" s="140" t="s">
        <v>378</v>
      </c>
      <c r="C290">
        <v>58</v>
      </c>
      <c r="D290">
        <v>9</v>
      </c>
      <c r="E290">
        <v>67</v>
      </c>
    </row>
    <row r="291" spans="1:5">
      <c r="A291" s="140" t="s">
        <v>565</v>
      </c>
      <c r="B291" s="140" t="s">
        <v>378</v>
      </c>
      <c r="C291">
        <v>52</v>
      </c>
      <c r="D291">
        <v>15</v>
      </c>
      <c r="E291">
        <v>67</v>
      </c>
    </row>
    <row r="292" spans="1:5">
      <c r="A292" s="140" t="s">
        <v>566</v>
      </c>
      <c r="B292" s="140" t="s">
        <v>378</v>
      </c>
      <c r="C292">
        <v>58</v>
      </c>
      <c r="D292">
        <v>8</v>
      </c>
      <c r="E292">
        <v>66</v>
      </c>
    </row>
    <row r="293" spans="1:5">
      <c r="A293" s="140" t="s">
        <v>567</v>
      </c>
      <c r="B293" s="140" t="s">
        <v>378</v>
      </c>
      <c r="C293">
        <v>56</v>
      </c>
      <c r="D293">
        <v>10</v>
      </c>
      <c r="E293">
        <v>66</v>
      </c>
    </row>
    <row r="294" spans="1:5">
      <c r="A294" s="140" t="s">
        <v>568</v>
      </c>
      <c r="B294" s="140" t="s">
        <v>378</v>
      </c>
      <c r="C294">
        <v>43</v>
      </c>
      <c r="D294">
        <v>23</v>
      </c>
      <c r="E294">
        <v>66</v>
      </c>
    </row>
    <row r="295" spans="1:5">
      <c r="A295" s="140" t="s">
        <v>569</v>
      </c>
      <c r="B295" s="140" t="s">
        <v>378</v>
      </c>
      <c r="C295">
        <v>57</v>
      </c>
      <c r="D295">
        <v>8</v>
      </c>
      <c r="E295">
        <v>65</v>
      </c>
    </row>
    <row r="296" spans="1:5">
      <c r="A296" s="140" t="s">
        <v>570</v>
      </c>
      <c r="B296" s="140" t="s">
        <v>378</v>
      </c>
      <c r="C296">
        <v>55</v>
      </c>
      <c r="D296">
        <v>9</v>
      </c>
      <c r="E296">
        <v>64</v>
      </c>
    </row>
    <row r="297" spans="1:5">
      <c r="A297" s="140" t="s">
        <v>571</v>
      </c>
      <c r="B297" s="140" t="s">
        <v>378</v>
      </c>
      <c r="C297">
        <v>63</v>
      </c>
      <c r="D297">
        <v>1</v>
      </c>
      <c r="E297">
        <v>64</v>
      </c>
    </row>
    <row r="298" spans="1:5">
      <c r="A298" s="140" t="s">
        <v>572</v>
      </c>
      <c r="B298" s="140" t="s">
        <v>378</v>
      </c>
      <c r="C298">
        <v>57</v>
      </c>
      <c r="D298">
        <v>7</v>
      </c>
      <c r="E298">
        <v>64</v>
      </c>
    </row>
    <row r="299" spans="1:5">
      <c r="A299" s="140" t="s">
        <v>573</v>
      </c>
      <c r="B299" s="140" t="s">
        <v>378</v>
      </c>
      <c r="C299">
        <v>51</v>
      </c>
      <c r="D299">
        <v>13</v>
      </c>
      <c r="E299">
        <v>64</v>
      </c>
    </row>
    <row r="300" spans="1:5">
      <c r="A300" s="140" t="s">
        <v>574</v>
      </c>
      <c r="B300" s="140" t="s">
        <v>378</v>
      </c>
      <c r="C300">
        <v>61</v>
      </c>
      <c r="D300">
        <v>2</v>
      </c>
      <c r="E300">
        <v>63</v>
      </c>
    </row>
    <row r="301" spans="1:5">
      <c r="A301" s="140" t="s">
        <v>575</v>
      </c>
      <c r="B301" s="140" t="s">
        <v>378</v>
      </c>
      <c r="C301">
        <v>58</v>
      </c>
      <c r="D301">
        <v>5</v>
      </c>
      <c r="E301">
        <v>63</v>
      </c>
    </row>
    <row r="302" spans="1:5">
      <c r="A302" s="140" t="s">
        <v>576</v>
      </c>
      <c r="B302" s="140" t="s">
        <v>378</v>
      </c>
      <c r="C302">
        <v>51</v>
      </c>
      <c r="D302">
        <v>11</v>
      </c>
      <c r="E302">
        <v>62</v>
      </c>
    </row>
    <row r="303" spans="1:5">
      <c r="A303" s="140" t="s">
        <v>577</v>
      </c>
      <c r="B303" s="140" t="s">
        <v>378</v>
      </c>
      <c r="C303">
        <v>56</v>
      </c>
      <c r="D303">
        <v>5</v>
      </c>
      <c r="E303">
        <v>61</v>
      </c>
    </row>
    <row r="304" spans="1:5">
      <c r="A304" s="140" t="s">
        <v>578</v>
      </c>
      <c r="B304" s="140" t="s">
        <v>378</v>
      </c>
      <c r="C304">
        <v>42</v>
      </c>
      <c r="D304">
        <v>19</v>
      </c>
      <c r="E304">
        <v>61</v>
      </c>
    </row>
    <row r="305" spans="1:5">
      <c r="A305" s="140" t="s">
        <v>579</v>
      </c>
      <c r="B305" s="140" t="s">
        <v>378</v>
      </c>
      <c r="C305">
        <v>34</v>
      </c>
      <c r="D305">
        <v>26</v>
      </c>
      <c r="E305">
        <v>60</v>
      </c>
    </row>
    <row r="306" spans="1:5">
      <c r="A306" s="140" t="s">
        <v>580</v>
      </c>
      <c r="B306" s="140" t="s">
        <v>378</v>
      </c>
      <c r="C306">
        <v>49</v>
      </c>
      <c r="D306">
        <v>10</v>
      </c>
      <c r="E306">
        <v>59</v>
      </c>
    </row>
    <row r="307" spans="1:5">
      <c r="A307" s="140" t="s">
        <v>581</v>
      </c>
      <c r="B307" s="140" t="s">
        <v>378</v>
      </c>
      <c r="C307">
        <v>53</v>
      </c>
      <c r="D307">
        <v>6</v>
      </c>
      <c r="E307">
        <v>59</v>
      </c>
    </row>
    <row r="308" spans="1:5">
      <c r="A308" s="140" t="s">
        <v>582</v>
      </c>
      <c r="B308" s="140" t="s">
        <v>378</v>
      </c>
      <c r="C308">
        <v>44</v>
      </c>
      <c r="D308">
        <v>15</v>
      </c>
      <c r="E308">
        <v>59</v>
      </c>
    </row>
    <row r="309" spans="1:5">
      <c r="A309" s="140" t="s">
        <v>583</v>
      </c>
      <c r="B309" s="140" t="s">
        <v>378</v>
      </c>
      <c r="C309">
        <v>47</v>
      </c>
      <c r="D309">
        <v>12</v>
      </c>
      <c r="E309">
        <v>59</v>
      </c>
    </row>
    <row r="310" spans="1:5">
      <c r="A310" s="140" t="s">
        <v>584</v>
      </c>
      <c r="B310" s="140" t="s">
        <v>378</v>
      </c>
      <c r="C310">
        <v>47</v>
      </c>
      <c r="D310">
        <v>12</v>
      </c>
      <c r="E310">
        <v>59</v>
      </c>
    </row>
    <row r="311" spans="1:5">
      <c r="A311" s="140" t="s">
        <v>585</v>
      </c>
      <c r="B311" s="140" t="s">
        <v>378</v>
      </c>
      <c r="C311">
        <v>46</v>
      </c>
      <c r="D311">
        <v>12</v>
      </c>
      <c r="E311">
        <v>58</v>
      </c>
    </row>
    <row r="312" spans="1:5">
      <c r="A312" s="140" t="s">
        <v>586</v>
      </c>
      <c r="B312" s="140" t="s">
        <v>378</v>
      </c>
      <c r="C312">
        <v>47</v>
      </c>
      <c r="D312">
        <v>11</v>
      </c>
      <c r="E312">
        <v>58</v>
      </c>
    </row>
    <row r="313" spans="1:5">
      <c r="A313" s="140" t="s">
        <v>587</v>
      </c>
      <c r="B313" s="140" t="s">
        <v>378</v>
      </c>
      <c r="C313">
        <v>43</v>
      </c>
      <c r="D313">
        <v>14</v>
      </c>
      <c r="E313">
        <v>57</v>
      </c>
    </row>
    <row r="314" spans="1:5">
      <c r="A314" s="140" t="s">
        <v>588</v>
      </c>
      <c r="B314" s="140" t="s">
        <v>378</v>
      </c>
      <c r="C314">
        <v>46</v>
      </c>
      <c r="D314">
        <v>11</v>
      </c>
      <c r="E314">
        <v>57</v>
      </c>
    </row>
    <row r="315" spans="1:5">
      <c r="A315" s="140" t="s">
        <v>589</v>
      </c>
      <c r="B315" s="140" t="s">
        <v>378</v>
      </c>
      <c r="C315">
        <v>46</v>
      </c>
      <c r="D315">
        <v>10</v>
      </c>
      <c r="E315">
        <v>56</v>
      </c>
    </row>
    <row r="316" spans="1:5">
      <c r="A316" s="140" t="s">
        <v>590</v>
      </c>
      <c r="B316" s="140" t="s">
        <v>378</v>
      </c>
      <c r="C316">
        <v>36</v>
      </c>
      <c r="D316">
        <v>20</v>
      </c>
      <c r="E316">
        <v>56</v>
      </c>
    </row>
    <row r="317" spans="1:5">
      <c r="A317" s="140" t="s">
        <v>591</v>
      </c>
      <c r="B317" s="140" t="s">
        <v>378</v>
      </c>
      <c r="C317">
        <v>47</v>
      </c>
      <c r="D317">
        <v>8</v>
      </c>
      <c r="E317">
        <v>55</v>
      </c>
    </row>
    <row r="318" spans="1:5">
      <c r="A318" s="140" t="s">
        <v>592</v>
      </c>
      <c r="B318" s="140" t="s">
        <v>378</v>
      </c>
      <c r="C318">
        <v>47</v>
      </c>
      <c r="D318">
        <v>8</v>
      </c>
      <c r="E318">
        <v>55</v>
      </c>
    </row>
    <row r="319" spans="1:5">
      <c r="A319" s="140" t="s">
        <v>593</v>
      </c>
      <c r="B319" s="140" t="s">
        <v>378</v>
      </c>
      <c r="C319">
        <v>42</v>
      </c>
      <c r="D319">
        <v>12</v>
      </c>
      <c r="E319">
        <v>54</v>
      </c>
    </row>
    <row r="320" spans="1:5">
      <c r="A320" s="140" t="s">
        <v>594</v>
      </c>
      <c r="B320" s="140" t="s">
        <v>378</v>
      </c>
      <c r="C320">
        <v>40</v>
      </c>
      <c r="D320">
        <v>14</v>
      </c>
      <c r="E320">
        <v>54</v>
      </c>
    </row>
    <row r="321" spans="1:5">
      <c r="A321" s="140" t="s">
        <v>595</v>
      </c>
      <c r="B321" s="140" t="s">
        <v>378</v>
      </c>
      <c r="C321">
        <v>43</v>
      </c>
      <c r="D321">
        <v>11</v>
      </c>
      <c r="E321">
        <v>54</v>
      </c>
    </row>
    <row r="322" spans="1:5">
      <c r="A322" s="140" t="s">
        <v>596</v>
      </c>
      <c r="B322" s="140" t="s">
        <v>378</v>
      </c>
      <c r="C322">
        <v>44</v>
      </c>
      <c r="D322">
        <v>8</v>
      </c>
      <c r="E322">
        <v>52</v>
      </c>
    </row>
    <row r="323" spans="1:5">
      <c r="A323" s="140" t="s">
        <v>597</v>
      </c>
      <c r="B323" s="140" t="s">
        <v>378</v>
      </c>
      <c r="C323">
        <v>43</v>
      </c>
      <c r="D323">
        <v>9</v>
      </c>
      <c r="E323">
        <v>52</v>
      </c>
    </row>
    <row r="324" spans="1:5">
      <c r="A324" s="140" t="s">
        <v>598</v>
      </c>
      <c r="B324" s="140" t="s">
        <v>378</v>
      </c>
      <c r="C324">
        <v>42</v>
      </c>
      <c r="D324">
        <v>9</v>
      </c>
      <c r="E324">
        <v>51</v>
      </c>
    </row>
    <row r="325" spans="1:5">
      <c r="A325" s="140" t="s">
        <v>599</v>
      </c>
      <c r="B325" s="140" t="s">
        <v>378</v>
      </c>
      <c r="C325">
        <v>40</v>
      </c>
      <c r="D325">
        <v>10</v>
      </c>
      <c r="E325">
        <v>50</v>
      </c>
    </row>
    <row r="326" spans="1:5">
      <c r="A326" s="140" t="s">
        <v>600</v>
      </c>
      <c r="B326" s="140" t="s">
        <v>378</v>
      </c>
      <c r="C326">
        <v>34</v>
      </c>
      <c r="D326">
        <v>16</v>
      </c>
      <c r="E326">
        <v>50</v>
      </c>
    </row>
    <row r="327" spans="1:5">
      <c r="A327" s="140" t="s">
        <v>601</v>
      </c>
      <c r="B327" s="140" t="s">
        <v>378</v>
      </c>
      <c r="C327">
        <v>42</v>
      </c>
      <c r="D327">
        <v>7</v>
      </c>
      <c r="E327">
        <v>49</v>
      </c>
    </row>
    <row r="328" spans="1:5">
      <c r="A328" s="140" t="s">
        <v>602</v>
      </c>
      <c r="B328" s="140" t="s">
        <v>378</v>
      </c>
      <c r="C328">
        <v>45</v>
      </c>
      <c r="D328">
        <v>4</v>
      </c>
      <c r="E328">
        <v>49</v>
      </c>
    </row>
    <row r="329" spans="1:5">
      <c r="A329" s="140" t="s">
        <v>603</v>
      </c>
      <c r="B329" s="140" t="s">
        <v>378</v>
      </c>
      <c r="C329">
        <v>34</v>
      </c>
      <c r="D329">
        <v>15</v>
      </c>
      <c r="E329">
        <v>49</v>
      </c>
    </row>
    <row r="330" spans="1:5">
      <c r="A330" s="140" t="s">
        <v>604</v>
      </c>
      <c r="B330" s="140" t="s">
        <v>378</v>
      </c>
      <c r="C330">
        <v>37</v>
      </c>
      <c r="D330">
        <v>12</v>
      </c>
      <c r="E330">
        <v>49</v>
      </c>
    </row>
    <row r="331" spans="1:5">
      <c r="A331" s="140" t="s">
        <v>605</v>
      </c>
      <c r="B331" s="140" t="s">
        <v>378</v>
      </c>
      <c r="C331">
        <v>40</v>
      </c>
      <c r="D331">
        <v>8</v>
      </c>
      <c r="E331">
        <v>48</v>
      </c>
    </row>
    <row r="332" spans="1:5">
      <c r="A332" s="140" t="s">
        <v>606</v>
      </c>
      <c r="B332" s="140" t="s">
        <v>378</v>
      </c>
      <c r="C332">
        <v>41</v>
      </c>
      <c r="D332">
        <v>7</v>
      </c>
      <c r="E332">
        <v>48</v>
      </c>
    </row>
    <row r="333" spans="1:5">
      <c r="A333" s="140" t="s">
        <v>607</v>
      </c>
      <c r="B333" s="140" t="s">
        <v>378</v>
      </c>
      <c r="C333">
        <v>33</v>
      </c>
      <c r="D333">
        <v>14</v>
      </c>
      <c r="E333">
        <v>47</v>
      </c>
    </row>
    <row r="334" spans="1:5">
      <c r="A334" s="140" t="s">
        <v>608</v>
      </c>
      <c r="B334" s="140" t="s">
        <v>378</v>
      </c>
      <c r="C334">
        <v>41</v>
      </c>
      <c r="D334">
        <v>6</v>
      </c>
      <c r="E334">
        <v>47</v>
      </c>
    </row>
    <row r="335" spans="1:5">
      <c r="A335" s="140" t="s">
        <v>609</v>
      </c>
      <c r="B335" s="140" t="s">
        <v>378</v>
      </c>
      <c r="C335">
        <v>42</v>
      </c>
      <c r="D335">
        <v>5</v>
      </c>
      <c r="E335">
        <v>47</v>
      </c>
    </row>
    <row r="336" spans="1:5">
      <c r="A336" s="140" t="s">
        <v>610</v>
      </c>
      <c r="B336" s="140" t="s">
        <v>378</v>
      </c>
      <c r="C336">
        <v>36</v>
      </c>
      <c r="D336">
        <v>11</v>
      </c>
      <c r="E336">
        <v>47</v>
      </c>
    </row>
    <row r="337" spans="1:5">
      <c r="A337" s="140" t="s">
        <v>611</v>
      </c>
      <c r="B337" s="140" t="s">
        <v>378</v>
      </c>
      <c r="C337">
        <v>34</v>
      </c>
      <c r="D337">
        <v>13</v>
      </c>
      <c r="E337">
        <v>47</v>
      </c>
    </row>
    <row r="338" spans="1:5">
      <c r="A338" s="140" t="s">
        <v>612</v>
      </c>
      <c r="B338" s="140" t="s">
        <v>378</v>
      </c>
      <c r="C338">
        <v>41</v>
      </c>
      <c r="D338">
        <v>6</v>
      </c>
      <c r="E338">
        <v>47</v>
      </c>
    </row>
    <row r="339" spans="1:5">
      <c r="A339" s="140" t="s">
        <v>613</v>
      </c>
      <c r="B339" s="140" t="s">
        <v>378</v>
      </c>
      <c r="C339">
        <v>37</v>
      </c>
      <c r="D339">
        <v>10</v>
      </c>
      <c r="E339">
        <v>47</v>
      </c>
    </row>
    <row r="340" spans="1:5">
      <c r="A340" s="140" t="s">
        <v>614</v>
      </c>
      <c r="B340" s="140" t="s">
        <v>378</v>
      </c>
      <c r="C340">
        <v>38</v>
      </c>
      <c r="D340">
        <v>8</v>
      </c>
      <c r="E340">
        <v>46</v>
      </c>
    </row>
    <row r="341" spans="1:5">
      <c r="A341" s="140" t="s">
        <v>615</v>
      </c>
      <c r="B341" s="140" t="s">
        <v>378</v>
      </c>
      <c r="C341">
        <v>35</v>
      </c>
      <c r="D341">
        <v>11</v>
      </c>
      <c r="E341">
        <v>46</v>
      </c>
    </row>
    <row r="342" spans="1:5">
      <c r="A342" s="140" t="s">
        <v>616</v>
      </c>
      <c r="B342" s="140" t="s">
        <v>378</v>
      </c>
      <c r="C342">
        <v>41</v>
      </c>
      <c r="D342">
        <v>5</v>
      </c>
      <c r="E342">
        <v>46</v>
      </c>
    </row>
    <row r="343" spans="1:5">
      <c r="A343" s="140" t="s">
        <v>617</v>
      </c>
      <c r="B343" s="140" t="s">
        <v>378</v>
      </c>
      <c r="C343">
        <v>34</v>
      </c>
      <c r="D343">
        <v>11</v>
      </c>
      <c r="E343">
        <v>45</v>
      </c>
    </row>
    <row r="344" spans="1:5">
      <c r="A344" s="140" t="s">
        <v>618</v>
      </c>
      <c r="B344" s="140" t="s">
        <v>378</v>
      </c>
      <c r="C344">
        <v>36</v>
      </c>
      <c r="D344">
        <v>8</v>
      </c>
      <c r="E344">
        <v>44</v>
      </c>
    </row>
    <row r="345" spans="1:5">
      <c r="A345" s="140" t="s">
        <v>619</v>
      </c>
      <c r="B345" s="140" t="s">
        <v>378</v>
      </c>
      <c r="C345">
        <v>33</v>
      </c>
      <c r="D345">
        <v>11</v>
      </c>
      <c r="E345">
        <v>44</v>
      </c>
    </row>
    <row r="346" spans="1:5">
      <c r="A346" s="140" t="s">
        <v>620</v>
      </c>
      <c r="B346" s="140" t="s">
        <v>378</v>
      </c>
      <c r="C346">
        <v>37</v>
      </c>
      <c r="D346">
        <v>7</v>
      </c>
      <c r="E346">
        <v>44</v>
      </c>
    </row>
    <row r="347" spans="1:5">
      <c r="A347" s="140" t="s">
        <v>621</v>
      </c>
      <c r="B347" s="140" t="s">
        <v>378</v>
      </c>
      <c r="C347">
        <v>42</v>
      </c>
      <c r="D347">
        <v>2</v>
      </c>
      <c r="E347">
        <v>44</v>
      </c>
    </row>
    <row r="348" spans="1:5">
      <c r="A348" s="140" t="s">
        <v>622</v>
      </c>
      <c r="B348" s="140" t="s">
        <v>378</v>
      </c>
      <c r="C348">
        <v>33</v>
      </c>
      <c r="D348">
        <v>11</v>
      </c>
      <c r="E348">
        <v>44</v>
      </c>
    </row>
    <row r="349" spans="1:5">
      <c r="A349" s="140" t="s">
        <v>623</v>
      </c>
      <c r="B349" s="140" t="s">
        <v>378</v>
      </c>
      <c r="C349">
        <v>33</v>
      </c>
      <c r="D349">
        <v>11</v>
      </c>
      <c r="E349">
        <v>44</v>
      </c>
    </row>
    <row r="350" spans="1:5">
      <c r="A350" s="140" t="s">
        <v>624</v>
      </c>
      <c r="B350" s="140" t="s">
        <v>378</v>
      </c>
      <c r="C350">
        <v>28</v>
      </c>
      <c r="D350">
        <v>15</v>
      </c>
      <c r="E350">
        <v>43</v>
      </c>
    </row>
    <row r="351" spans="1:5">
      <c r="A351" s="140" t="s">
        <v>625</v>
      </c>
      <c r="B351" s="140" t="s">
        <v>378</v>
      </c>
      <c r="C351">
        <v>30</v>
      </c>
      <c r="D351">
        <v>13</v>
      </c>
      <c r="E351">
        <v>43</v>
      </c>
    </row>
    <row r="352" spans="1:5">
      <c r="A352" s="140" t="s">
        <v>626</v>
      </c>
      <c r="B352" s="140" t="s">
        <v>378</v>
      </c>
      <c r="C352">
        <v>37</v>
      </c>
      <c r="D352">
        <v>6</v>
      </c>
      <c r="E352">
        <v>43</v>
      </c>
    </row>
    <row r="353" spans="1:5">
      <c r="A353" s="140" t="s">
        <v>627</v>
      </c>
      <c r="B353" s="140" t="s">
        <v>378</v>
      </c>
      <c r="C353">
        <v>32</v>
      </c>
      <c r="D353">
        <v>11</v>
      </c>
      <c r="E353">
        <v>43</v>
      </c>
    </row>
    <row r="354" spans="1:5">
      <c r="A354" s="140" t="s">
        <v>628</v>
      </c>
      <c r="B354" s="140" t="s">
        <v>378</v>
      </c>
      <c r="C354">
        <v>32</v>
      </c>
      <c r="D354">
        <v>10</v>
      </c>
      <c r="E354">
        <v>42</v>
      </c>
    </row>
    <row r="355" spans="1:5">
      <c r="A355" s="140" t="s">
        <v>629</v>
      </c>
      <c r="B355" s="140" t="s">
        <v>378</v>
      </c>
      <c r="C355">
        <v>25</v>
      </c>
      <c r="D355">
        <v>17</v>
      </c>
      <c r="E355">
        <v>42</v>
      </c>
    </row>
    <row r="356" spans="1:5">
      <c r="A356" s="140" t="s">
        <v>630</v>
      </c>
      <c r="B356" s="140" t="s">
        <v>378</v>
      </c>
      <c r="C356">
        <v>34</v>
      </c>
      <c r="D356">
        <v>8</v>
      </c>
      <c r="E356">
        <v>42</v>
      </c>
    </row>
    <row r="357" spans="1:5">
      <c r="A357" s="140" t="s">
        <v>631</v>
      </c>
      <c r="B357" s="140" t="s">
        <v>378</v>
      </c>
      <c r="C357">
        <v>37</v>
      </c>
      <c r="D357">
        <v>4</v>
      </c>
      <c r="E357">
        <v>41</v>
      </c>
    </row>
    <row r="358" spans="1:5">
      <c r="A358" s="140" t="s">
        <v>632</v>
      </c>
      <c r="B358" s="140" t="s">
        <v>378</v>
      </c>
      <c r="C358">
        <v>36</v>
      </c>
      <c r="D358">
        <v>5</v>
      </c>
      <c r="E358">
        <v>41</v>
      </c>
    </row>
    <row r="359" spans="1:5">
      <c r="A359" s="140" t="s">
        <v>633</v>
      </c>
      <c r="B359" s="140" t="s">
        <v>378</v>
      </c>
      <c r="C359">
        <v>34</v>
      </c>
      <c r="D359">
        <v>7</v>
      </c>
      <c r="E359">
        <v>41</v>
      </c>
    </row>
    <row r="360" spans="1:5">
      <c r="A360" s="140" t="s">
        <v>634</v>
      </c>
      <c r="B360" s="140" t="s">
        <v>378</v>
      </c>
      <c r="C360">
        <v>32</v>
      </c>
      <c r="D360">
        <v>9</v>
      </c>
      <c r="E360">
        <v>41</v>
      </c>
    </row>
    <row r="361" spans="1:5">
      <c r="A361" s="140" t="s">
        <v>635</v>
      </c>
      <c r="B361" s="140" t="s">
        <v>378</v>
      </c>
      <c r="C361">
        <v>38</v>
      </c>
      <c r="D361">
        <v>3</v>
      </c>
      <c r="E361">
        <v>41</v>
      </c>
    </row>
    <row r="362" spans="1:5">
      <c r="A362" s="140" t="s">
        <v>636</v>
      </c>
      <c r="B362" s="140" t="s">
        <v>378</v>
      </c>
      <c r="C362">
        <v>35</v>
      </c>
      <c r="D362">
        <v>5</v>
      </c>
      <c r="E362">
        <v>40</v>
      </c>
    </row>
    <row r="363" spans="1:5">
      <c r="A363" s="140" t="s">
        <v>637</v>
      </c>
      <c r="B363" s="140" t="s">
        <v>378</v>
      </c>
      <c r="C363">
        <v>35</v>
      </c>
      <c r="D363">
        <v>5</v>
      </c>
      <c r="E363">
        <v>40</v>
      </c>
    </row>
    <row r="364" spans="1:5">
      <c r="A364" s="140" t="s">
        <v>638</v>
      </c>
      <c r="B364" s="140" t="s">
        <v>378</v>
      </c>
      <c r="C364">
        <v>29</v>
      </c>
      <c r="D364">
        <v>9</v>
      </c>
      <c r="E364">
        <v>38</v>
      </c>
    </row>
    <row r="365" spans="1:5">
      <c r="A365" s="140" t="s">
        <v>639</v>
      </c>
      <c r="B365" s="140" t="s">
        <v>378</v>
      </c>
      <c r="C365">
        <v>32</v>
      </c>
      <c r="D365">
        <v>5</v>
      </c>
      <c r="E365">
        <v>37</v>
      </c>
    </row>
    <row r="366" spans="1:5">
      <c r="A366" s="140" t="s">
        <v>640</v>
      </c>
      <c r="B366" s="140" t="s">
        <v>378</v>
      </c>
      <c r="C366">
        <v>31</v>
      </c>
      <c r="D366">
        <v>5</v>
      </c>
      <c r="E366">
        <v>36</v>
      </c>
    </row>
    <row r="367" spans="1:5">
      <c r="A367" s="140" t="s">
        <v>641</v>
      </c>
      <c r="B367" s="140" t="s">
        <v>378</v>
      </c>
      <c r="C367">
        <v>32</v>
      </c>
      <c r="D367">
        <v>4</v>
      </c>
      <c r="E367">
        <v>36</v>
      </c>
    </row>
    <row r="368" spans="1:5">
      <c r="A368" s="140" t="s">
        <v>642</v>
      </c>
      <c r="B368" s="140" t="s">
        <v>378</v>
      </c>
      <c r="C368">
        <v>27</v>
      </c>
      <c r="D368">
        <v>8</v>
      </c>
      <c r="E368">
        <v>35</v>
      </c>
    </row>
    <row r="369" spans="1:5">
      <c r="A369" s="140" t="s">
        <v>643</v>
      </c>
      <c r="B369" s="140" t="s">
        <v>378</v>
      </c>
      <c r="C369">
        <v>24</v>
      </c>
      <c r="D369">
        <v>11</v>
      </c>
      <c r="E369">
        <v>35</v>
      </c>
    </row>
    <row r="370" spans="1:5">
      <c r="A370" s="140" t="s">
        <v>644</v>
      </c>
      <c r="B370" s="140" t="s">
        <v>378</v>
      </c>
      <c r="C370">
        <v>26</v>
      </c>
      <c r="D370">
        <v>9</v>
      </c>
      <c r="E370">
        <v>35</v>
      </c>
    </row>
    <row r="371" spans="1:5">
      <c r="A371" s="140" t="s">
        <v>645</v>
      </c>
      <c r="B371" s="140" t="s">
        <v>378</v>
      </c>
      <c r="C371">
        <v>23</v>
      </c>
      <c r="D371">
        <v>12</v>
      </c>
      <c r="E371">
        <v>35</v>
      </c>
    </row>
    <row r="372" spans="1:5">
      <c r="A372" s="140" t="s">
        <v>646</v>
      </c>
      <c r="B372" s="140" t="s">
        <v>378</v>
      </c>
      <c r="C372">
        <v>25</v>
      </c>
      <c r="D372">
        <v>10</v>
      </c>
      <c r="E372">
        <v>35</v>
      </c>
    </row>
    <row r="373" spans="1:5">
      <c r="A373" s="140" t="s">
        <v>647</v>
      </c>
      <c r="B373" s="140" t="s">
        <v>378</v>
      </c>
      <c r="C373">
        <v>34</v>
      </c>
      <c r="D373">
        <v>1</v>
      </c>
      <c r="E373">
        <v>35</v>
      </c>
    </row>
    <row r="374" spans="1:5">
      <c r="A374" s="140" t="s">
        <v>648</v>
      </c>
      <c r="B374" s="140" t="s">
        <v>378</v>
      </c>
      <c r="C374">
        <v>29</v>
      </c>
      <c r="D374">
        <v>5</v>
      </c>
      <c r="E374">
        <v>34</v>
      </c>
    </row>
    <row r="375" spans="1:5">
      <c r="A375" s="140" t="s">
        <v>649</v>
      </c>
      <c r="B375" s="140" t="s">
        <v>378</v>
      </c>
      <c r="C375">
        <v>30</v>
      </c>
      <c r="D375">
        <v>4</v>
      </c>
      <c r="E375">
        <v>34</v>
      </c>
    </row>
    <row r="376" spans="1:5">
      <c r="A376" s="140" t="s">
        <v>650</v>
      </c>
      <c r="B376" s="140" t="s">
        <v>378</v>
      </c>
      <c r="C376">
        <v>32</v>
      </c>
      <c r="D376">
        <v>1</v>
      </c>
      <c r="E376">
        <v>33</v>
      </c>
    </row>
    <row r="377" spans="1:5">
      <c r="A377" s="140" t="s">
        <v>651</v>
      </c>
      <c r="B377" s="140" t="s">
        <v>378</v>
      </c>
      <c r="C377">
        <v>27</v>
      </c>
      <c r="D377">
        <v>6</v>
      </c>
      <c r="E377">
        <v>33</v>
      </c>
    </row>
    <row r="378" spans="1:5">
      <c r="A378" s="140" t="s">
        <v>652</v>
      </c>
      <c r="B378" s="140" t="s">
        <v>378</v>
      </c>
      <c r="C378">
        <v>18</v>
      </c>
      <c r="D378">
        <v>15</v>
      </c>
      <c r="E378">
        <v>33</v>
      </c>
    </row>
    <row r="379" spans="1:5">
      <c r="A379" s="140" t="s">
        <v>653</v>
      </c>
      <c r="B379" s="140" t="s">
        <v>378</v>
      </c>
      <c r="C379">
        <v>30</v>
      </c>
      <c r="D379">
        <v>3</v>
      </c>
      <c r="E379">
        <v>33</v>
      </c>
    </row>
    <row r="380" spans="1:5">
      <c r="A380" s="140" t="s">
        <v>654</v>
      </c>
      <c r="B380" s="140" t="s">
        <v>378</v>
      </c>
      <c r="C380">
        <v>17</v>
      </c>
      <c r="D380">
        <v>16</v>
      </c>
      <c r="E380">
        <v>33</v>
      </c>
    </row>
    <row r="381" spans="1:5">
      <c r="A381" s="140" t="s">
        <v>655</v>
      </c>
      <c r="B381" s="140" t="s">
        <v>378</v>
      </c>
      <c r="C381">
        <v>31</v>
      </c>
      <c r="D381">
        <v>2</v>
      </c>
      <c r="E381">
        <v>33</v>
      </c>
    </row>
    <row r="382" spans="1:5">
      <c r="A382" s="140" t="s">
        <v>656</v>
      </c>
      <c r="B382" s="140" t="s">
        <v>378</v>
      </c>
      <c r="C382">
        <v>28</v>
      </c>
      <c r="D382">
        <v>5</v>
      </c>
      <c r="E382">
        <v>33</v>
      </c>
    </row>
    <row r="383" spans="1:5">
      <c r="A383" s="140" t="s">
        <v>657</v>
      </c>
      <c r="B383" s="140" t="s">
        <v>378</v>
      </c>
      <c r="C383">
        <v>30</v>
      </c>
      <c r="D383">
        <v>3</v>
      </c>
      <c r="E383">
        <v>33</v>
      </c>
    </row>
    <row r="384" spans="1:5">
      <c r="A384" s="140" t="s">
        <v>658</v>
      </c>
      <c r="B384" s="140" t="s">
        <v>378</v>
      </c>
      <c r="C384">
        <v>26</v>
      </c>
      <c r="D384">
        <v>6</v>
      </c>
      <c r="E384">
        <v>32</v>
      </c>
    </row>
    <row r="385" spans="1:5">
      <c r="A385" s="140" t="s">
        <v>659</v>
      </c>
      <c r="B385" s="140" t="s">
        <v>378</v>
      </c>
      <c r="C385">
        <v>21</v>
      </c>
      <c r="D385">
        <v>11</v>
      </c>
      <c r="E385">
        <v>32</v>
      </c>
    </row>
    <row r="386" spans="1:5">
      <c r="A386" s="140" t="s">
        <v>660</v>
      </c>
      <c r="B386" s="140" t="s">
        <v>378</v>
      </c>
      <c r="C386">
        <v>22</v>
      </c>
      <c r="D386">
        <v>10</v>
      </c>
      <c r="E386">
        <v>32</v>
      </c>
    </row>
    <row r="387" spans="1:5">
      <c r="A387" s="140" t="s">
        <v>661</v>
      </c>
      <c r="B387" s="140" t="s">
        <v>378</v>
      </c>
      <c r="C387">
        <v>22</v>
      </c>
      <c r="D387">
        <v>10</v>
      </c>
      <c r="E387">
        <v>32</v>
      </c>
    </row>
    <row r="388" spans="1:5">
      <c r="A388" s="140" t="s">
        <v>662</v>
      </c>
      <c r="B388" s="140" t="s">
        <v>378</v>
      </c>
      <c r="C388">
        <v>25</v>
      </c>
      <c r="D388">
        <v>6</v>
      </c>
      <c r="E388">
        <v>31</v>
      </c>
    </row>
    <row r="389" spans="1:5">
      <c r="A389" s="140" t="s">
        <v>663</v>
      </c>
      <c r="B389" s="140" t="s">
        <v>378</v>
      </c>
      <c r="C389">
        <v>14</v>
      </c>
      <c r="D389">
        <v>17</v>
      </c>
      <c r="E389">
        <v>31</v>
      </c>
    </row>
    <row r="390" spans="1:5">
      <c r="A390" s="140" t="s">
        <v>664</v>
      </c>
      <c r="B390" s="140" t="s">
        <v>378</v>
      </c>
      <c r="C390">
        <v>23</v>
      </c>
      <c r="D390">
        <v>8</v>
      </c>
      <c r="E390">
        <v>31</v>
      </c>
    </row>
    <row r="391" spans="1:5">
      <c r="A391" s="140" t="s">
        <v>665</v>
      </c>
      <c r="B391" s="140" t="s">
        <v>378</v>
      </c>
      <c r="C391">
        <v>21</v>
      </c>
      <c r="D391">
        <v>10</v>
      </c>
      <c r="E391">
        <v>31</v>
      </c>
    </row>
    <row r="392" spans="1:5">
      <c r="A392" s="140" t="s">
        <v>666</v>
      </c>
      <c r="B392" s="140" t="s">
        <v>378</v>
      </c>
      <c r="C392">
        <v>29</v>
      </c>
      <c r="D392">
        <v>2</v>
      </c>
      <c r="E392">
        <v>31</v>
      </c>
    </row>
    <row r="393" spans="1:5">
      <c r="A393" s="140" t="s">
        <v>667</v>
      </c>
      <c r="B393" s="140" t="s">
        <v>378</v>
      </c>
      <c r="C393">
        <v>27</v>
      </c>
      <c r="D393">
        <v>4</v>
      </c>
      <c r="E393">
        <v>31</v>
      </c>
    </row>
    <row r="394" spans="1:5">
      <c r="A394" s="140" t="s">
        <v>668</v>
      </c>
      <c r="B394" s="140" t="s">
        <v>378</v>
      </c>
      <c r="C394">
        <v>26</v>
      </c>
      <c r="D394">
        <v>5</v>
      </c>
      <c r="E394">
        <v>31</v>
      </c>
    </row>
    <row r="395" spans="1:5">
      <c r="A395" s="140" t="s">
        <v>669</v>
      </c>
      <c r="B395" s="140" t="s">
        <v>378</v>
      </c>
      <c r="C395">
        <v>26</v>
      </c>
      <c r="D395">
        <v>5</v>
      </c>
      <c r="E395">
        <v>31</v>
      </c>
    </row>
    <row r="396" spans="1:5">
      <c r="A396" s="140" t="s">
        <v>670</v>
      </c>
      <c r="B396" s="140" t="s">
        <v>378</v>
      </c>
      <c r="C396">
        <v>30</v>
      </c>
      <c r="D396">
        <v>1</v>
      </c>
      <c r="E396">
        <v>31</v>
      </c>
    </row>
    <row r="397" spans="1:5">
      <c r="A397" s="140" t="s">
        <v>671</v>
      </c>
      <c r="B397" s="140" t="s">
        <v>378</v>
      </c>
      <c r="C397">
        <v>22</v>
      </c>
      <c r="D397">
        <v>8</v>
      </c>
      <c r="E397">
        <v>30</v>
      </c>
    </row>
    <row r="398" spans="1:5">
      <c r="A398" s="140" t="s">
        <v>672</v>
      </c>
      <c r="B398" s="140" t="s">
        <v>378</v>
      </c>
      <c r="C398">
        <v>25</v>
      </c>
      <c r="D398">
        <v>5</v>
      </c>
      <c r="E398">
        <v>30</v>
      </c>
    </row>
    <row r="399" spans="1:5">
      <c r="A399" s="140" t="s">
        <v>673</v>
      </c>
      <c r="B399" s="140" t="s">
        <v>378</v>
      </c>
      <c r="C399">
        <v>25</v>
      </c>
      <c r="D399">
        <v>5</v>
      </c>
      <c r="E399">
        <v>30</v>
      </c>
    </row>
    <row r="400" spans="1:5">
      <c r="A400" s="140" t="s">
        <v>674</v>
      </c>
      <c r="B400" s="140" t="s">
        <v>378</v>
      </c>
      <c r="C400">
        <v>27</v>
      </c>
      <c r="D400">
        <v>3</v>
      </c>
      <c r="E400">
        <v>30</v>
      </c>
    </row>
    <row r="401" spans="1:5">
      <c r="A401" s="140" t="s">
        <v>675</v>
      </c>
      <c r="B401" s="140" t="s">
        <v>378</v>
      </c>
      <c r="C401">
        <v>22</v>
      </c>
      <c r="D401">
        <v>8</v>
      </c>
      <c r="E401">
        <v>30</v>
      </c>
    </row>
    <row r="402" spans="1:5">
      <c r="A402" s="140" t="s">
        <v>676</v>
      </c>
      <c r="B402" s="140" t="s">
        <v>378</v>
      </c>
      <c r="C402">
        <v>23</v>
      </c>
      <c r="D402">
        <v>7</v>
      </c>
      <c r="E402">
        <v>30</v>
      </c>
    </row>
    <row r="403" spans="1:5">
      <c r="A403" s="140" t="s">
        <v>677</v>
      </c>
      <c r="B403" s="140" t="s">
        <v>378</v>
      </c>
      <c r="C403">
        <v>21</v>
      </c>
      <c r="D403">
        <v>9</v>
      </c>
      <c r="E403">
        <v>30</v>
      </c>
    </row>
    <row r="404" spans="1:5">
      <c r="A404" s="140" t="s">
        <v>678</v>
      </c>
      <c r="B404" s="140" t="s">
        <v>378</v>
      </c>
      <c r="C404">
        <v>8</v>
      </c>
      <c r="D404">
        <v>21</v>
      </c>
      <c r="E404">
        <v>29</v>
      </c>
    </row>
    <row r="405" spans="1:5">
      <c r="A405" s="140" t="s">
        <v>679</v>
      </c>
      <c r="B405" s="140" t="s">
        <v>378</v>
      </c>
      <c r="C405">
        <v>24</v>
      </c>
      <c r="D405">
        <v>5</v>
      </c>
      <c r="E405">
        <v>29</v>
      </c>
    </row>
    <row r="406" spans="1:5">
      <c r="A406" s="140" t="s">
        <v>680</v>
      </c>
      <c r="B406" s="140" t="s">
        <v>378</v>
      </c>
      <c r="C406">
        <v>25</v>
      </c>
      <c r="D406">
        <v>3</v>
      </c>
      <c r="E406">
        <v>28</v>
      </c>
    </row>
    <row r="407" spans="1:5">
      <c r="A407" s="140" t="s">
        <v>681</v>
      </c>
      <c r="B407" s="140" t="s">
        <v>378</v>
      </c>
      <c r="C407">
        <v>23</v>
      </c>
      <c r="D407">
        <v>5</v>
      </c>
      <c r="E407">
        <v>28</v>
      </c>
    </row>
    <row r="408" spans="1:5">
      <c r="A408" s="140" t="s">
        <v>682</v>
      </c>
      <c r="B408" s="140" t="s">
        <v>378</v>
      </c>
      <c r="C408">
        <v>17</v>
      </c>
      <c r="D408">
        <v>11</v>
      </c>
      <c r="E408">
        <v>28</v>
      </c>
    </row>
    <row r="409" spans="1:5">
      <c r="A409" s="140" t="s">
        <v>683</v>
      </c>
      <c r="B409" s="140" t="s">
        <v>378</v>
      </c>
      <c r="C409">
        <v>26</v>
      </c>
      <c r="D409">
        <v>2</v>
      </c>
      <c r="E409">
        <v>28</v>
      </c>
    </row>
    <row r="410" spans="1:5">
      <c r="A410" s="140" t="s">
        <v>684</v>
      </c>
      <c r="B410" s="140" t="s">
        <v>378</v>
      </c>
      <c r="C410">
        <v>24</v>
      </c>
      <c r="D410">
        <v>4</v>
      </c>
      <c r="E410">
        <v>28</v>
      </c>
    </row>
    <row r="411" spans="1:5">
      <c r="A411" s="140" t="s">
        <v>685</v>
      </c>
      <c r="B411" s="140" t="s">
        <v>378</v>
      </c>
      <c r="C411">
        <v>11</v>
      </c>
      <c r="D411">
        <v>17</v>
      </c>
      <c r="E411">
        <v>28</v>
      </c>
    </row>
    <row r="412" spans="1:5">
      <c r="A412" s="140" t="s">
        <v>686</v>
      </c>
      <c r="B412" s="140" t="s">
        <v>378</v>
      </c>
      <c r="C412">
        <v>20</v>
      </c>
      <c r="D412">
        <v>7</v>
      </c>
      <c r="E412">
        <v>27</v>
      </c>
    </row>
    <row r="413" spans="1:5">
      <c r="A413" s="140" t="s">
        <v>687</v>
      </c>
      <c r="B413" s="140" t="s">
        <v>378</v>
      </c>
      <c r="C413">
        <v>22</v>
      </c>
      <c r="D413">
        <v>5</v>
      </c>
      <c r="E413">
        <v>27</v>
      </c>
    </row>
    <row r="414" spans="1:5">
      <c r="A414" s="140" t="s">
        <v>688</v>
      </c>
      <c r="B414" s="140" t="s">
        <v>378</v>
      </c>
      <c r="C414">
        <v>18</v>
      </c>
      <c r="D414">
        <v>9</v>
      </c>
      <c r="E414">
        <v>27</v>
      </c>
    </row>
    <row r="415" spans="1:5">
      <c r="A415" s="140" t="s">
        <v>689</v>
      </c>
      <c r="B415" s="140" t="s">
        <v>378</v>
      </c>
      <c r="C415">
        <v>22</v>
      </c>
      <c r="D415">
        <v>5</v>
      </c>
      <c r="E415">
        <v>27</v>
      </c>
    </row>
    <row r="416" spans="1:5">
      <c r="A416" s="140" t="s">
        <v>690</v>
      </c>
      <c r="B416" s="140" t="s">
        <v>378</v>
      </c>
      <c r="C416">
        <v>22</v>
      </c>
      <c r="D416">
        <v>5</v>
      </c>
      <c r="E416">
        <v>27</v>
      </c>
    </row>
    <row r="417" spans="1:5">
      <c r="A417" s="140" t="s">
        <v>691</v>
      </c>
      <c r="B417" s="140" t="s">
        <v>378</v>
      </c>
      <c r="C417">
        <v>22</v>
      </c>
      <c r="D417">
        <v>5</v>
      </c>
      <c r="E417">
        <v>27</v>
      </c>
    </row>
    <row r="418" spans="1:5">
      <c r="A418" s="140" t="s">
        <v>692</v>
      </c>
      <c r="B418" s="140" t="s">
        <v>378</v>
      </c>
      <c r="C418">
        <v>17</v>
      </c>
      <c r="D418">
        <v>9</v>
      </c>
      <c r="E418">
        <v>26</v>
      </c>
    </row>
    <row r="419" spans="1:5">
      <c r="A419" s="140" t="s">
        <v>693</v>
      </c>
      <c r="B419" s="140" t="s">
        <v>378</v>
      </c>
      <c r="C419">
        <v>22</v>
      </c>
      <c r="D419">
        <v>4</v>
      </c>
      <c r="E419">
        <v>26</v>
      </c>
    </row>
    <row r="420" spans="1:5">
      <c r="A420" s="140" t="s">
        <v>694</v>
      </c>
      <c r="B420" s="140" t="s">
        <v>378</v>
      </c>
      <c r="C420">
        <v>25</v>
      </c>
      <c r="D420">
        <v>1</v>
      </c>
      <c r="E420">
        <v>26</v>
      </c>
    </row>
    <row r="421" spans="1:5">
      <c r="A421" s="140" t="s">
        <v>695</v>
      </c>
      <c r="B421" s="140" t="s">
        <v>378</v>
      </c>
      <c r="C421">
        <v>18</v>
      </c>
      <c r="D421">
        <v>8</v>
      </c>
      <c r="E421">
        <v>26</v>
      </c>
    </row>
    <row r="422" spans="1:5">
      <c r="A422" s="140" t="s">
        <v>696</v>
      </c>
      <c r="B422" s="140" t="s">
        <v>378</v>
      </c>
      <c r="C422">
        <v>19</v>
      </c>
      <c r="D422">
        <v>7</v>
      </c>
      <c r="E422">
        <v>26</v>
      </c>
    </row>
    <row r="423" spans="1:5">
      <c r="A423" s="140" t="s">
        <v>697</v>
      </c>
      <c r="B423" s="140" t="s">
        <v>378</v>
      </c>
      <c r="C423">
        <v>22</v>
      </c>
      <c r="D423">
        <v>4</v>
      </c>
      <c r="E423">
        <v>26</v>
      </c>
    </row>
    <row r="424" spans="1:5">
      <c r="A424" s="140" t="s">
        <v>698</v>
      </c>
      <c r="B424" s="140" t="s">
        <v>378</v>
      </c>
      <c r="C424">
        <v>22</v>
      </c>
      <c r="D424">
        <v>4</v>
      </c>
      <c r="E424">
        <v>26</v>
      </c>
    </row>
    <row r="425" spans="1:5">
      <c r="A425" s="140" t="s">
        <v>699</v>
      </c>
      <c r="B425" s="140" t="s">
        <v>378</v>
      </c>
      <c r="C425">
        <v>23</v>
      </c>
      <c r="D425">
        <v>2</v>
      </c>
      <c r="E425">
        <v>25</v>
      </c>
    </row>
    <row r="426" spans="1:5">
      <c r="A426" s="140" t="s">
        <v>700</v>
      </c>
      <c r="B426" s="140" t="s">
        <v>378</v>
      </c>
      <c r="C426">
        <v>17</v>
      </c>
      <c r="D426">
        <v>8</v>
      </c>
      <c r="E426">
        <v>25</v>
      </c>
    </row>
    <row r="427" spans="1:5">
      <c r="A427" s="140" t="s">
        <v>701</v>
      </c>
      <c r="B427" s="140" t="s">
        <v>378</v>
      </c>
      <c r="C427">
        <v>19</v>
      </c>
      <c r="D427">
        <v>6</v>
      </c>
      <c r="E427">
        <v>25</v>
      </c>
    </row>
    <row r="428" spans="1:5">
      <c r="A428" s="140" t="s">
        <v>702</v>
      </c>
      <c r="B428" s="140" t="s">
        <v>378</v>
      </c>
      <c r="C428">
        <v>23</v>
      </c>
      <c r="D428">
        <v>1</v>
      </c>
      <c r="E428">
        <v>24</v>
      </c>
    </row>
    <row r="429" spans="1:5">
      <c r="A429" s="140" t="s">
        <v>703</v>
      </c>
      <c r="B429" s="140" t="s">
        <v>378</v>
      </c>
      <c r="C429">
        <v>12</v>
      </c>
      <c r="D429">
        <v>12</v>
      </c>
      <c r="E429">
        <v>24</v>
      </c>
    </row>
    <row r="430" spans="1:5">
      <c r="A430" s="140" t="s">
        <v>704</v>
      </c>
      <c r="B430" s="140" t="s">
        <v>378</v>
      </c>
      <c r="C430">
        <v>18</v>
      </c>
      <c r="D430">
        <v>6</v>
      </c>
      <c r="E430">
        <v>24</v>
      </c>
    </row>
    <row r="431" spans="1:5">
      <c r="A431" s="140" t="s">
        <v>705</v>
      </c>
      <c r="B431" s="140" t="s">
        <v>378</v>
      </c>
      <c r="C431">
        <v>18</v>
      </c>
      <c r="D431">
        <v>6</v>
      </c>
      <c r="E431">
        <v>24</v>
      </c>
    </row>
    <row r="432" spans="1:5">
      <c r="A432" s="140" t="s">
        <v>706</v>
      </c>
      <c r="B432" s="140" t="s">
        <v>378</v>
      </c>
      <c r="C432">
        <v>18</v>
      </c>
      <c r="D432">
        <v>6</v>
      </c>
      <c r="E432">
        <v>24</v>
      </c>
    </row>
    <row r="433" spans="1:5">
      <c r="A433" s="140" t="s">
        <v>707</v>
      </c>
      <c r="B433" s="140" t="s">
        <v>378</v>
      </c>
      <c r="C433">
        <v>23</v>
      </c>
      <c r="D433">
        <v>1</v>
      </c>
      <c r="E433">
        <v>24</v>
      </c>
    </row>
    <row r="434" spans="1:5">
      <c r="A434" s="140" t="s">
        <v>708</v>
      </c>
      <c r="B434" s="140" t="s">
        <v>378</v>
      </c>
      <c r="C434">
        <v>17</v>
      </c>
      <c r="D434">
        <v>7</v>
      </c>
      <c r="E434">
        <v>24</v>
      </c>
    </row>
    <row r="435" spans="1:5">
      <c r="A435" s="140" t="s">
        <v>709</v>
      </c>
      <c r="B435" s="140" t="s">
        <v>378</v>
      </c>
      <c r="C435">
        <v>11</v>
      </c>
      <c r="D435">
        <v>13</v>
      </c>
      <c r="E435">
        <v>24</v>
      </c>
    </row>
    <row r="436" spans="1:5">
      <c r="A436" s="140" t="s">
        <v>710</v>
      </c>
      <c r="B436" s="140" t="s">
        <v>378</v>
      </c>
      <c r="C436">
        <v>20</v>
      </c>
      <c r="D436">
        <v>3</v>
      </c>
      <c r="E436">
        <v>23</v>
      </c>
    </row>
    <row r="437" spans="1:5">
      <c r="A437" s="140" t="s">
        <v>711</v>
      </c>
      <c r="B437" s="140" t="s">
        <v>378</v>
      </c>
      <c r="C437">
        <v>22</v>
      </c>
      <c r="D437">
        <v>1</v>
      </c>
      <c r="E437">
        <v>23</v>
      </c>
    </row>
    <row r="438" spans="1:5">
      <c r="A438" s="140" t="s">
        <v>712</v>
      </c>
      <c r="B438" s="140" t="s">
        <v>378</v>
      </c>
      <c r="C438">
        <v>15</v>
      </c>
      <c r="D438">
        <v>8</v>
      </c>
      <c r="E438">
        <v>23</v>
      </c>
    </row>
    <row r="439" spans="1:5">
      <c r="A439" s="140" t="s">
        <v>713</v>
      </c>
      <c r="B439" s="140" t="s">
        <v>378</v>
      </c>
      <c r="C439">
        <v>22</v>
      </c>
      <c r="D439">
        <v>1</v>
      </c>
      <c r="E439">
        <v>23</v>
      </c>
    </row>
    <row r="440" spans="1:5">
      <c r="A440" s="140" t="s">
        <v>714</v>
      </c>
      <c r="B440" s="140" t="s">
        <v>378</v>
      </c>
      <c r="C440">
        <v>19</v>
      </c>
      <c r="D440">
        <v>4</v>
      </c>
      <c r="E440">
        <v>23</v>
      </c>
    </row>
    <row r="441" spans="1:5">
      <c r="A441" s="140" t="s">
        <v>715</v>
      </c>
      <c r="B441" s="140" t="s">
        <v>378</v>
      </c>
      <c r="C441">
        <v>17</v>
      </c>
      <c r="D441">
        <v>6</v>
      </c>
      <c r="E441">
        <v>23</v>
      </c>
    </row>
    <row r="442" spans="1:5">
      <c r="A442" s="140" t="s">
        <v>716</v>
      </c>
      <c r="B442" s="140" t="s">
        <v>378</v>
      </c>
      <c r="C442">
        <v>21</v>
      </c>
      <c r="D442">
        <v>2</v>
      </c>
      <c r="E442">
        <v>23</v>
      </c>
    </row>
    <row r="443" spans="1:5">
      <c r="A443" s="140" t="s">
        <v>717</v>
      </c>
      <c r="B443" s="140" t="s">
        <v>378</v>
      </c>
      <c r="C443">
        <v>17</v>
      </c>
      <c r="D443">
        <v>5</v>
      </c>
      <c r="E443">
        <v>22</v>
      </c>
    </row>
    <row r="444" spans="1:5">
      <c r="A444" s="140" t="s">
        <v>718</v>
      </c>
      <c r="B444" s="140" t="s">
        <v>378</v>
      </c>
      <c r="C444">
        <v>15</v>
      </c>
      <c r="D444">
        <v>7</v>
      </c>
      <c r="E444">
        <v>22</v>
      </c>
    </row>
    <row r="445" spans="1:5">
      <c r="A445" s="140" t="s">
        <v>719</v>
      </c>
      <c r="B445" s="140" t="s">
        <v>378</v>
      </c>
      <c r="C445">
        <v>21</v>
      </c>
      <c r="D445">
        <v>1</v>
      </c>
      <c r="E445">
        <v>22</v>
      </c>
    </row>
    <row r="446" spans="1:5">
      <c r="A446" s="140" t="s">
        <v>720</v>
      </c>
      <c r="B446" s="140" t="s">
        <v>378</v>
      </c>
      <c r="C446">
        <v>16</v>
      </c>
      <c r="D446">
        <v>6</v>
      </c>
      <c r="E446">
        <v>22</v>
      </c>
    </row>
    <row r="447" spans="1:5">
      <c r="A447" s="140" t="s">
        <v>721</v>
      </c>
      <c r="B447" s="140" t="s">
        <v>378</v>
      </c>
      <c r="C447">
        <v>14</v>
      </c>
      <c r="D447">
        <v>7</v>
      </c>
      <c r="E447">
        <v>21</v>
      </c>
    </row>
    <row r="448" spans="1:5">
      <c r="A448" s="140" t="s">
        <v>722</v>
      </c>
      <c r="B448" s="140" t="s">
        <v>378</v>
      </c>
      <c r="C448">
        <v>21</v>
      </c>
      <c r="E448">
        <v>21</v>
      </c>
    </row>
    <row r="449" spans="1:5">
      <c r="A449" s="140" t="s">
        <v>723</v>
      </c>
      <c r="B449" s="140" t="s">
        <v>378</v>
      </c>
      <c r="C449">
        <v>16</v>
      </c>
      <c r="D449">
        <v>5</v>
      </c>
      <c r="E449">
        <v>21</v>
      </c>
    </row>
    <row r="450" spans="1:5">
      <c r="A450" s="140" t="s">
        <v>724</v>
      </c>
      <c r="B450" s="140" t="s">
        <v>378</v>
      </c>
      <c r="C450">
        <v>19</v>
      </c>
      <c r="D450">
        <v>2</v>
      </c>
      <c r="E450">
        <v>21</v>
      </c>
    </row>
    <row r="451" spans="1:5">
      <c r="A451" s="140" t="s">
        <v>725</v>
      </c>
      <c r="B451" s="140" t="s">
        <v>378</v>
      </c>
      <c r="C451">
        <v>15</v>
      </c>
      <c r="D451">
        <v>6</v>
      </c>
      <c r="E451">
        <v>21</v>
      </c>
    </row>
    <row r="452" spans="1:5">
      <c r="A452" s="140" t="s">
        <v>726</v>
      </c>
      <c r="B452" s="140" t="s">
        <v>378</v>
      </c>
      <c r="C452">
        <v>15</v>
      </c>
      <c r="D452">
        <v>6</v>
      </c>
      <c r="E452">
        <v>21</v>
      </c>
    </row>
    <row r="453" spans="1:5">
      <c r="A453" s="140" t="s">
        <v>727</v>
      </c>
      <c r="B453" s="140" t="s">
        <v>378</v>
      </c>
      <c r="C453">
        <v>17</v>
      </c>
      <c r="D453">
        <v>4</v>
      </c>
      <c r="E453">
        <v>21</v>
      </c>
    </row>
    <row r="454" spans="1:5">
      <c r="A454" s="140" t="s">
        <v>728</v>
      </c>
      <c r="B454" s="140" t="s">
        <v>378</v>
      </c>
      <c r="C454">
        <v>14</v>
      </c>
      <c r="D454">
        <v>7</v>
      </c>
      <c r="E454">
        <v>21</v>
      </c>
    </row>
    <row r="455" spans="1:5">
      <c r="A455" s="140" t="s">
        <v>729</v>
      </c>
      <c r="B455" s="140" t="s">
        <v>378</v>
      </c>
      <c r="C455">
        <v>14</v>
      </c>
      <c r="D455">
        <v>7</v>
      </c>
      <c r="E455">
        <v>21</v>
      </c>
    </row>
    <row r="456" spans="1:5">
      <c r="A456" s="140" t="s">
        <v>730</v>
      </c>
      <c r="B456" s="140" t="s">
        <v>378</v>
      </c>
      <c r="C456">
        <v>19</v>
      </c>
      <c r="D456">
        <v>2</v>
      </c>
      <c r="E456">
        <v>21</v>
      </c>
    </row>
    <row r="457" spans="1:5">
      <c r="A457" s="140" t="s">
        <v>731</v>
      </c>
      <c r="B457" s="140" t="s">
        <v>378</v>
      </c>
      <c r="C457">
        <v>18</v>
      </c>
      <c r="D457">
        <v>2</v>
      </c>
      <c r="E457">
        <v>20</v>
      </c>
    </row>
    <row r="458" spans="1:5">
      <c r="A458" s="140" t="s">
        <v>732</v>
      </c>
      <c r="B458" s="140" t="s">
        <v>378</v>
      </c>
      <c r="C458">
        <v>19</v>
      </c>
      <c r="D458">
        <v>1</v>
      </c>
      <c r="E458">
        <v>20</v>
      </c>
    </row>
    <row r="459" spans="1:5">
      <c r="A459" s="140" t="s">
        <v>733</v>
      </c>
      <c r="B459" s="140" t="s">
        <v>378</v>
      </c>
      <c r="C459">
        <v>17</v>
      </c>
      <c r="D459">
        <v>3</v>
      </c>
      <c r="E459">
        <v>20</v>
      </c>
    </row>
    <row r="460" spans="1:5">
      <c r="A460" s="140" t="s">
        <v>734</v>
      </c>
      <c r="B460" s="140" t="s">
        <v>378</v>
      </c>
      <c r="C460">
        <v>17</v>
      </c>
      <c r="D460">
        <v>3</v>
      </c>
      <c r="E460">
        <v>20</v>
      </c>
    </row>
    <row r="461" spans="1:5">
      <c r="A461" s="140" t="s">
        <v>735</v>
      </c>
      <c r="B461" s="140" t="s">
        <v>378</v>
      </c>
      <c r="C461">
        <v>15</v>
      </c>
      <c r="D461">
        <v>5</v>
      </c>
      <c r="E461">
        <v>20</v>
      </c>
    </row>
    <row r="462" spans="1:5">
      <c r="A462" s="140" t="s">
        <v>736</v>
      </c>
      <c r="B462" s="140" t="s">
        <v>378</v>
      </c>
      <c r="C462">
        <v>16</v>
      </c>
      <c r="D462">
        <v>4</v>
      </c>
      <c r="E462">
        <v>20</v>
      </c>
    </row>
    <row r="463" spans="1:5">
      <c r="A463" s="140" t="s">
        <v>737</v>
      </c>
      <c r="B463" s="140" t="s">
        <v>378</v>
      </c>
      <c r="C463">
        <v>12</v>
      </c>
      <c r="D463">
        <v>7</v>
      </c>
      <c r="E463">
        <v>19</v>
      </c>
    </row>
    <row r="464" spans="1:5">
      <c r="A464" s="140" t="s">
        <v>738</v>
      </c>
      <c r="B464" s="140" t="s">
        <v>378</v>
      </c>
      <c r="C464">
        <v>17</v>
      </c>
      <c r="D464">
        <v>2</v>
      </c>
      <c r="E464">
        <v>19</v>
      </c>
    </row>
    <row r="465" spans="1:5">
      <c r="A465" s="140" t="s">
        <v>739</v>
      </c>
      <c r="B465" s="140" t="s">
        <v>378</v>
      </c>
      <c r="C465">
        <v>12</v>
      </c>
      <c r="D465">
        <v>7</v>
      </c>
      <c r="E465">
        <v>19</v>
      </c>
    </row>
    <row r="466" spans="1:5">
      <c r="A466" s="140" t="s">
        <v>740</v>
      </c>
      <c r="B466" s="140" t="s">
        <v>378</v>
      </c>
      <c r="C466">
        <v>14</v>
      </c>
      <c r="D466">
        <v>5</v>
      </c>
      <c r="E466">
        <v>19</v>
      </c>
    </row>
    <row r="467" spans="1:5">
      <c r="A467" s="140" t="s">
        <v>741</v>
      </c>
      <c r="B467" s="140" t="s">
        <v>378</v>
      </c>
      <c r="C467">
        <v>13</v>
      </c>
      <c r="D467">
        <v>6</v>
      </c>
      <c r="E467">
        <v>19</v>
      </c>
    </row>
    <row r="468" spans="1:5">
      <c r="A468" s="140" t="s">
        <v>742</v>
      </c>
      <c r="B468" s="140" t="s">
        <v>378</v>
      </c>
      <c r="C468">
        <v>10</v>
      </c>
      <c r="D468">
        <v>8</v>
      </c>
      <c r="E468">
        <v>18</v>
      </c>
    </row>
    <row r="469" spans="1:5">
      <c r="A469" s="140" t="s">
        <v>743</v>
      </c>
      <c r="B469" s="140" t="s">
        <v>378</v>
      </c>
      <c r="C469">
        <v>17</v>
      </c>
      <c r="D469">
        <v>1</v>
      </c>
      <c r="E469">
        <v>18</v>
      </c>
    </row>
    <row r="470" spans="1:5">
      <c r="A470" s="140" t="s">
        <v>744</v>
      </c>
      <c r="B470" s="140" t="s">
        <v>378</v>
      </c>
      <c r="C470">
        <v>15</v>
      </c>
      <c r="D470">
        <v>3</v>
      </c>
      <c r="E470">
        <v>18</v>
      </c>
    </row>
    <row r="471" spans="1:5">
      <c r="A471" s="140" t="s">
        <v>745</v>
      </c>
      <c r="B471" s="140" t="s">
        <v>378</v>
      </c>
      <c r="C471">
        <v>14</v>
      </c>
      <c r="D471">
        <v>3</v>
      </c>
      <c r="E471">
        <v>17</v>
      </c>
    </row>
    <row r="472" spans="1:5">
      <c r="A472" s="140" t="s">
        <v>746</v>
      </c>
      <c r="B472" s="140" t="s">
        <v>378</v>
      </c>
      <c r="C472">
        <v>14</v>
      </c>
      <c r="D472">
        <v>3</v>
      </c>
      <c r="E472">
        <v>17</v>
      </c>
    </row>
    <row r="473" spans="1:5">
      <c r="A473" s="140" t="s">
        <v>747</v>
      </c>
      <c r="B473" s="140" t="s">
        <v>378</v>
      </c>
      <c r="C473">
        <v>12</v>
      </c>
      <c r="D473">
        <v>5</v>
      </c>
      <c r="E473">
        <v>17</v>
      </c>
    </row>
    <row r="474" spans="1:5">
      <c r="A474" s="140" t="s">
        <v>748</v>
      </c>
      <c r="B474" s="140" t="s">
        <v>378</v>
      </c>
      <c r="C474">
        <v>13</v>
      </c>
      <c r="D474">
        <v>4</v>
      </c>
      <c r="E474">
        <v>17</v>
      </c>
    </row>
    <row r="475" spans="1:5">
      <c r="A475" s="140" t="s">
        <v>749</v>
      </c>
      <c r="B475" s="140" t="s">
        <v>378</v>
      </c>
      <c r="C475">
        <v>14</v>
      </c>
      <c r="D475">
        <v>3</v>
      </c>
      <c r="E475">
        <v>17</v>
      </c>
    </row>
    <row r="476" spans="1:5">
      <c r="A476" s="140" t="s">
        <v>750</v>
      </c>
      <c r="B476" s="140" t="s">
        <v>378</v>
      </c>
      <c r="C476">
        <v>15</v>
      </c>
      <c r="D476">
        <v>2</v>
      </c>
      <c r="E476">
        <v>17</v>
      </c>
    </row>
    <row r="477" spans="1:5">
      <c r="A477" s="140" t="s">
        <v>751</v>
      </c>
      <c r="B477" s="140" t="s">
        <v>378</v>
      </c>
      <c r="C477">
        <v>12</v>
      </c>
      <c r="D477">
        <v>5</v>
      </c>
      <c r="E477">
        <v>17</v>
      </c>
    </row>
    <row r="478" spans="1:5">
      <c r="A478" s="140" t="s">
        <v>752</v>
      </c>
      <c r="B478" s="140" t="s">
        <v>378</v>
      </c>
      <c r="C478">
        <v>15</v>
      </c>
      <c r="D478">
        <v>2</v>
      </c>
      <c r="E478">
        <v>17</v>
      </c>
    </row>
    <row r="479" spans="1:5">
      <c r="A479" s="140" t="s">
        <v>753</v>
      </c>
      <c r="B479" s="140" t="s">
        <v>378</v>
      </c>
      <c r="C479">
        <v>15</v>
      </c>
      <c r="D479">
        <v>2</v>
      </c>
      <c r="E479">
        <v>17</v>
      </c>
    </row>
    <row r="480" spans="1:5">
      <c r="A480" s="140" t="s">
        <v>754</v>
      </c>
      <c r="B480" s="140" t="s">
        <v>378</v>
      </c>
      <c r="C480">
        <v>16</v>
      </c>
      <c r="D480">
        <v>1</v>
      </c>
      <c r="E480">
        <v>17</v>
      </c>
    </row>
    <row r="481" spans="1:5">
      <c r="A481" s="140" t="s">
        <v>755</v>
      </c>
      <c r="B481" s="140" t="s">
        <v>378</v>
      </c>
      <c r="C481">
        <v>13</v>
      </c>
      <c r="D481">
        <v>3</v>
      </c>
      <c r="E481">
        <v>16</v>
      </c>
    </row>
    <row r="482" spans="1:5">
      <c r="A482" s="140" t="s">
        <v>756</v>
      </c>
      <c r="B482" s="140" t="s">
        <v>378</v>
      </c>
      <c r="C482">
        <v>13</v>
      </c>
      <c r="D482">
        <v>3</v>
      </c>
      <c r="E482">
        <v>16</v>
      </c>
    </row>
    <row r="483" spans="1:5">
      <c r="A483" s="140" t="s">
        <v>757</v>
      </c>
      <c r="B483" s="140" t="s">
        <v>378</v>
      </c>
      <c r="C483">
        <v>14</v>
      </c>
      <c r="D483">
        <v>2</v>
      </c>
      <c r="E483">
        <v>16</v>
      </c>
    </row>
    <row r="484" spans="1:5">
      <c r="A484" s="140" t="s">
        <v>758</v>
      </c>
      <c r="B484" s="140" t="s">
        <v>378</v>
      </c>
      <c r="C484">
        <v>10</v>
      </c>
      <c r="D484">
        <v>6</v>
      </c>
      <c r="E484">
        <v>16</v>
      </c>
    </row>
    <row r="485" spans="1:5">
      <c r="A485" s="140" t="s">
        <v>759</v>
      </c>
      <c r="B485" s="140" t="s">
        <v>378</v>
      </c>
      <c r="C485">
        <v>12</v>
      </c>
      <c r="D485">
        <v>4</v>
      </c>
      <c r="E485">
        <v>16</v>
      </c>
    </row>
    <row r="486" spans="1:5">
      <c r="A486" s="140" t="s">
        <v>760</v>
      </c>
      <c r="B486" s="140" t="s">
        <v>378</v>
      </c>
      <c r="C486">
        <v>15</v>
      </c>
      <c r="D486">
        <v>1</v>
      </c>
      <c r="E486">
        <v>16</v>
      </c>
    </row>
    <row r="487" spans="1:5">
      <c r="A487" s="140" t="s">
        <v>761</v>
      </c>
      <c r="B487" s="140" t="s">
        <v>378</v>
      </c>
      <c r="C487">
        <v>8</v>
      </c>
      <c r="D487">
        <v>7</v>
      </c>
      <c r="E487">
        <v>15</v>
      </c>
    </row>
    <row r="488" spans="1:5">
      <c r="A488" s="140" t="s">
        <v>762</v>
      </c>
      <c r="B488" s="140" t="s">
        <v>378</v>
      </c>
      <c r="C488">
        <v>12</v>
      </c>
      <c r="D488">
        <v>3</v>
      </c>
      <c r="E488">
        <v>15</v>
      </c>
    </row>
    <row r="489" spans="1:5">
      <c r="A489" s="140" t="s">
        <v>763</v>
      </c>
      <c r="B489" s="140" t="s">
        <v>378</v>
      </c>
      <c r="C489">
        <v>12</v>
      </c>
      <c r="D489">
        <v>3</v>
      </c>
      <c r="E489">
        <v>15</v>
      </c>
    </row>
    <row r="490" spans="1:5">
      <c r="A490" s="140" t="s">
        <v>764</v>
      </c>
      <c r="B490" s="140" t="s">
        <v>378</v>
      </c>
      <c r="C490">
        <v>10</v>
      </c>
      <c r="D490">
        <v>5</v>
      </c>
      <c r="E490">
        <v>15</v>
      </c>
    </row>
    <row r="491" spans="1:5">
      <c r="A491" s="140" t="s">
        <v>765</v>
      </c>
      <c r="B491" s="140" t="s">
        <v>378</v>
      </c>
      <c r="C491">
        <v>12</v>
      </c>
      <c r="D491">
        <v>3</v>
      </c>
      <c r="E491">
        <v>15</v>
      </c>
    </row>
    <row r="492" spans="1:5">
      <c r="A492" s="140" t="s">
        <v>766</v>
      </c>
      <c r="B492" s="140" t="s">
        <v>378</v>
      </c>
      <c r="C492">
        <v>9</v>
      </c>
      <c r="D492">
        <v>5</v>
      </c>
      <c r="E492">
        <v>14</v>
      </c>
    </row>
    <row r="493" spans="1:5">
      <c r="A493" s="140" t="s">
        <v>767</v>
      </c>
      <c r="B493" s="140" t="s">
        <v>378</v>
      </c>
      <c r="C493">
        <v>8</v>
      </c>
      <c r="D493">
        <v>6</v>
      </c>
      <c r="E493">
        <v>14</v>
      </c>
    </row>
    <row r="494" spans="1:5">
      <c r="A494" s="140" t="s">
        <v>768</v>
      </c>
      <c r="B494" s="140" t="s">
        <v>378</v>
      </c>
      <c r="C494">
        <v>13</v>
      </c>
      <c r="D494">
        <v>1</v>
      </c>
      <c r="E494">
        <v>14</v>
      </c>
    </row>
    <row r="495" spans="1:5">
      <c r="A495" s="140" t="s">
        <v>769</v>
      </c>
      <c r="B495" s="140" t="s">
        <v>378</v>
      </c>
      <c r="C495">
        <v>13</v>
      </c>
      <c r="D495">
        <v>1</v>
      </c>
      <c r="E495">
        <v>14</v>
      </c>
    </row>
    <row r="496" spans="1:5">
      <c r="A496" s="140" t="s">
        <v>770</v>
      </c>
      <c r="B496" s="140" t="s">
        <v>378</v>
      </c>
      <c r="C496">
        <v>9</v>
      </c>
      <c r="D496">
        <v>5</v>
      </c>
      <c r="E496">
        <v>14</v>
      </c>
    </row>
    <row r="497" spans="1:5">
      <c r="A497" s="140" t="s">
        <v>771</v>
      </c>
      <c r="B497" s="140" t="s">
        <v>378</v>
      </c>
      <c r="C497">
        <v>11</v>
      </c>
      <c r="D497">
        <v>3</v>
      </c>
      <c r="E497">
        <v>14</v>
      </c>
    </row>
    <row r="498" spans="1:5">
      <c r="A498" s="140" t="s">
        <v>772</v>
      </c>
      <c r="B498" s="140" t="s">
        <v>378</v>
      </c>
      <c r="C498">
        <v>4</v>
      </c>
      <c r="D498">
        <v>10</v>
      </c>
      <c r="E498">
        <v>14</v>
      </c>
    </row>
    <row r="499" spans="1:5">
      <c r="A499" s="140" t="s">
        <v>773</v>
      </c>
      <c r="B499" s="140" t="s">
        <v>378</v>
      </c>
      <c r="C499">
        <v>13</v>
      </c>
      <c r="D499">
        <v>1</v>
      </c>
      <c r="E499">
        <v>14</v>
      </c>
    </row>
    <row r="500" spans="1:5">
      <c r="A500" s="140" t="s">
        <v>774</v>
      </c>
      <c r="B500" s="140" t="s">
        <v>378</v>
      </c>
      <c r="C500">
        <v>13</v>
      </c>
      <c r="D500">
        <v>1</v>
      </c>
      <c r="E500">
        <v>14</v>
      </c>
    </row>
    <row r="501" spans="1:5">
      <c r="A501" s="140" t="s">
        <v>775</v>
      </c>
      <c r="B501" s="140" t="s">
        <v>378</v>
      </c>
      <c r="C501">
        <v>10</v>
      </c>
      <c r="D501">
        <v>4</v>
      </c>
      <c r="E501">
        <v>14</v>
      </c>
    </row>
    <row r="502" spans="1:5">
      <c r="A502" s="140" t="s">
        <v>776</v>
      </c>
      <c r="B502" s="140" t="s">
        <v>378</v>
      </c>
      <c r="C502">
        <v>13</v>
      </c>
      <c r="D502">
        <v>1</v>
      </c>
      <c r="E502">
        <v>14</v>
      </c>
    </row>
    <row r="503" spans="1:5">
      <c r="A503" s="140" t="s">
        <v>777</v>
      </c>
      <c r="B503" s="140" t="s">
        <v>378</v>
      </c>
      <c r="C503">
        <v>11</v>
      </c>
      <c r="D503">
        <v>3</v>
      </c>
      <c r="E503">
        <v>14</v>
      </c>
    </row>
    <row r="504" spans="1:5">
      <c r="A504" s="140" t="s">
        <v>778</v>
      </c>
      <c r="B504" s="140" t="s">
        <v>378</v>
      </c>
      <c r="C504">
        <v>12</v>
      </c>
      <c r="D504">
        <v>2</v>
      </c>
      <c r="E504">
        <v>14</v>
      </c>
    </row>
    <row r="505" spans="1:5">
      <c r="A505" s="140" t="s">
        <v>779</v>
      </c>
      <c r="B505" s="140" t="s">
        <v>378</v>
      </c>
      <c r="C505">
        <v>5</v>
      </c>
      <c r="D505">
        <v>8</v>
      </c>
      <c r="E505">
        <v>13</v>
      </c>
    </row>
    <row r="506" spans="1:5">
      <c r="A506" s="140" t="s">
        <v>780</v>
      </c>
      <c r="B506" s="140" t="s">
        <v>378</v>
      </c>
      <c r="C506">
        <v>11</v>
      </c>
      <c r="D506">
        <v>2</v>
      </c>
      <c r="E506">
        <v>13</v>
      </c>
    </row>
    <row r="507" spans="1:5">
      <c r="A507" s="140" t="s">
        <v>781</v>
      </c>
      <c r="B507" s="140" t="s">
        <v>378</v>
      </c>
      <c r="C507">
        <v>8</v>
      </c>
      <c r="D507">
        <v>5</v>
      </c>
      <c r="E507">
        <v>13</v>
      </c>
    </row>
    <row r="508" spans="1:5">
      <c r="A508" s="140" t="s">
        <v>782</v>
      </c>
      <c r="B508" s="140" t="s">
        <v>378</v>
      </c>
      <c r="C508">
        <v>11</v>
      </c>
      <c r="D508">
        <v>2</v>
      </c>
      <c r="E508">
        <v>13</v>
      </c>
    </row>
    <row r="509" spans="1:5">
      <c r="A509" s="140" t="s">
        <v>783</v>
      </c>
      <c r="B509" s="140" t="s">
        <v>378</v>
      </c>
      <c r="C509">
        <v>9</v>
      </c>
      <c r="D509">
        <v>4</v>
      </c>
      <c r="E509">
        <v>13</v>
      </c>
    </row>
    <row r="510" spans="1:5">
      <c r="A510" s="140" t="s">
        <v>784</v>
      </c>
      <c r="B510" s="140" t="s">
        <v>378</v>
      </c>
      <c r="C510">
        <v>9</v>
      </c>
      <c r="D510">
        <v>4</v>
      </c>
      <c r="E510">
        <v>13</v>
      </c>
    </row>
    <row r="511" spans="1:5">
      <c r="A511" s="140" t="s">
        <v>785</v>
      </c>
      <c r="B511" s="140" t="s">
        <v>378</v>
      </c>
      <c r="C511">
        <v>4</v>
      </c>
      <c r="D511">
        <v>8</v>
      </c>
      <c r="E511">
        <v>12</v>
      </c>
    </row>
    <row r="512" spans="1:5">
      <c r="A512" s="140" t="s">
        <v>786</v>
      </c>
      <c r="B512" s="140" t="s">
        <v>378</v>
      </c>
      <c r="C512">
        <v>12</v>
      </c>
      <c r="E512">
        <v>12</v>
      </c>
    </row>
    <row r="513" spans="1:5">
      <c r="A513" s="140" t="s">
        <v>787</v>
      </c>
      <c r="B513" s="140" t="s">
        <v>378</v>
      </c>
      <c r="C513">
        <v>9</v>
      </c>
      <c r="D513">
        <v>3</v>
      </c>
      <c r="E513">
        <v>12</v>
      </c>
    </row>
    <row r="514" spans="1:5">
      <c r="A514" s="140" t="s">
        <v>788</v>
      </c>
      <c r="B514" s="140" t="s">
        <v>378</v>
      </c>
      <c r="C514">
        <v>10</v>
      </c>
      <c r="D514">
        <v>2</v>
      </c>
      <c r="E514">
        <v>12</v>
      </c>
    </row>
    <row r="515" spans="1:5">
      <c r="A515" s="140" t="s">
        <v>789</v>
      </c>
      <c r="B515" s="140" t="s">
        <v>378</v>
      </c>
      <c r="C515">
        <v>10</v>
      </c>
      <c r="D515">
        <v>2</v>
      </c>
      <c r="E515">
        <v>12</v>
      </c>
    </row>
    <row r="516" spans="1:5">
      <c r="A516" s="140" t="s">
        <v>790</v>
      </c>
      <c r="B516" s="140" t="s">
        <v>378</v>
      </c>
      <c r="C516">
        <v>10</v>
      </c>
      <c r="D516">
        <v>2</v>
      </c>
      <c r="E516">
        <v>12</v>
      </c>
    </row>
    <row r="517" spans="1:5">
      <c r="A517" s="140" t="s">
        <v>791</v>
      </c>
      <c r="B517" s="140" t="s">
        <v>378</v>
      </c>
      <c r="C517">
        <v>9</v>
      </c>
      <c r="D517">
        <v>3</v>
      </c>
      <c r="E517">
        <v>12</v>
      </c>
    </row>
    <row r="518" spans="1:5">
      <c r="A518" s="140" t="s">
        <v>792</v>
      </c>
      <c r="B518" s="140" t="s">
        <v>378</v>
      </c>
      <c r="C518">
        <v>10</v>
      </c>
      <c r="D518">
        <v>2</v>
      </c>
      <c r="E518">
        <v>12</v>
      </c>
    </row>
    <row r="519" spans="1:5">
      <c r="A519" s="140" t="s">
        <v>793</v>
      </c>
      <c r="B519" s="140" t="s">
        <v>378</v>
      </c>
      <c r="C519">
        <v>9</v>
      </c>
      <c r="D519">
        <v>3</v>
      </c>
      <c r="E519">
        <v>12</v>
      </c>
    </row>
    <row r="520" spans="1:5">
      <c r="A520" s="140" t="s">
        <v>794</v>
      </c>
      <c r="B520" s="140" t="s">
        <v>378</v>
      </c>
      <c r="C520">
        <v>10</v>
      </c>
      <c r="D520">
        <v>2</v>
      </c>
      <c r="E520">
        <v>12</v>
      </c>
    </row>
    <row r="521" spans="1:5">
      <c r="A521" s="140" t="s">
        <v>795</v>
      </c>
      <c r="B521" s="140" t="s">
        <v>378</v>
      </c>
      <c r="C521">
        <v>8</v>
      </c>
      <c r="D521">
        <v>3</v>
      </c>
      <c r="E521">
        <v>11</v>
      </c>
    </row>
    <row r="522" spans="1:5">
      <c r="A522" s="140" t="s">
        <v>796</v>
      </c>
      <c r="B522" s="140" t="s">
        <v>378</v>
      </c>
      <c r="C522">
        <v>7</v>
      </c>
      <c r="D522">
        <v>4</v>
      </c>
      <c r="E522">
        <v>11</v>
      </c>
    </row>
    <row r="523" spans="1:5">
      <c r="A523" s="140" t="s">
        <v>797</v>
      </c>
      <c r="B523" s="140" t="s">
        <v>378</v>
      </c>
      <c r="C523">
        <v>7</v>
      </c>
      <c r="D523">
        <v>4</v>
      </c>
      <c r="E523">
        <v>11</v>
      </c>
    </row>
    <row r="524" spans="1:5">
      <c r="A524" s="140" t="s">
        <v>798</v>
      </c>
      <c r="B524" s="140" t="s">
        <v>378</v>
      </c>
      <c r="C524">
        <v>9</v>
      </c>
      <c r="D524">
        <v>2</v>
      </c>
      <c r="E524">
        <v>11</v>
      </c>
    </row>
    <row r="525" spans="1:5">
      <c r="A525" s="140" t="s">
        <v>799</v>
      </c>
      <c r="B525" s="140" t="s">
        <v>378</v>
      </c>
      <c r="C525">
        <v>7</v>
      </c>
      <c r="D525">
        <v>4</v>
      </c>
      <c r="E525">
        <v>11</v>
      </c>
    </row>
    <row r="526" spans="1:5">
      <c r="A526" s="140" t="s">
        <v>800</v>
      </c>
      <c r="B526" s="140" t="s">
        <v>378</v>
      </c>
      <c r="C526">
        <v>2</v>
      </c>
      <c r="D526">
        <v>9</v>
      </c>
      <c r="E526">
        <v>11</v>
      </c>
    </row>
    <row r="527" spans="1:5">
      <c r="A527" s="140" t="s">
        <v>801</v>
      </c>
      <c r="B527" s="140" t="s">
        <v>378</v>
      </c>
      <c r="C527">
        <v>6</v>
      </c>
      <c r="D527">
        <v>5</v>
      </c>
      <c r="E527">
        <v>11</v>
      </c>
    </row>
    <row r="528" spans="1:5">
      <c r="A528" s="140" t="s">
        <v>802</v>
      </c>
      <c r="B528" s="140" t="s">
        <v>378</v>
      </c>
      <c r="C528">
        <v>8</v>
      </c>
      <c r="D528">
        <v>3</v>
      </c>
      <c r="E528">
        <v>11</v>
      </c>
    </row>
    <row r="529" spans="1:5">
      <c r="A529" s="140" t="s">
        <v>803</v>
      </c>
      <c r="B529" s="140" t="s">
        <v>378</v>
      </c>
      <c r="C529">
        <v>7</v>
      </c>
      <c r="D529">
        <v>4</v>
      </c>
      <c r="E529">
        <v>11</v>
      </c>
    </row>
    <row r="530" spans="1:5">
      <c r="A530" s="140" t="s">
        <v>804</v>
      </c>
      <c r="B530" s="140" t="s">
        <v>378</v>
      </c>
      <c r="C530">
        <v>7</v>
      </c>
      <c r="D530">
        <v>4</v>
      </c>
      <c r="E530">
        <v>11</v>
      </c>
    </row>
    <row r="531" spans="1:5">
      <c r="A531" s="140" t="s">
        <v>805</v>
      </c>
      <c r="B531" s="140" t="s">
        <v>378</v>
      </c>
      <c r="C531">
        <v>9</v>
      </c>
      <c r="D531">
        <v>2</v>
      </c>
      <c r="E531">
        <v>11</v>
      </c>
    </row>
    <row r="532" spans="1:5">
      <c r="A532" s="140" t="s">
        <v>806</v>
      </c>
      <c r="B532" s="140" t="s">
        <v>378</v>
      </c>
      <c r="C532">
        <v>8</v>
      </c>
      <c r="D532">
        <v>2</v>
      </c>
      <c r="E532">
        <v>10</v>
      </c>
    </row>
    <row r="533" spans="1:5">
      <c r="A533" s="140" t="s">
        <v>807</v>
      </c>
      <c r="B533" s="140" t="s">
        <v>378</v>
      </c>
      <c r="C533">
        <v>8</v>
      </c>
      <c r="D533">
        <v>2</v>
      </c>
      <c r="E533">
        <v>10</v>
      </c>
    </row>
    <row r="534" spans="1:5">
      <c r="A534" s="140" t="s">
        <v>808</v>
      </c>
      <c r="B534" s="140" t="s">
        <v>378</v>
      </c>
      <c r="C534">
        <v>8</v>
      </c>
      <c r="D534">
        <v>2</v>
      </c>
      <c r="E534">
        <v>10</v>
      </c>
    </row>
    <row r="535" spans="1:5">
      <c r="A535" s="140" t="s">
        <v>809</v>
      </c>
      <c r="B535" s="140" t="s">
        <v>378</v>
      </c>
      <c r="C535">
        <v>7</v>
      </c>
      <c r="D535">
        <v>3</v>
      </c>
      <c r="E535">
        <v>10</v>
      </c>
    </row>
    <row r="536" spans="1:5">
      <c r="A536" s="140" t="s">
        <v>810</v>
      </c>
      <c r="B536" s="140" t="s">
        <v>378</v>
      </c>
      <c r="C536">
        <v>7</v>
      </c>
      <c r="D536">
        <v>3</v>
      </c>
      <c r="E536">
        <v>10</v>
      </c>
    </row>
    <row r="537" spans="1:5">
      <c r="A537" s="140" t="s">
        <v>811</v>
      </c>
      <c r="B537" s="140" t="s">
        <v>378</v>
      </c>
      <c r="C537">
        <v>10</v>
      </c>
      <c r="E537">
        <v>10</v>
      </c>
    </row>
    <row r="538" spans="1:5">
      <c r="A538" s="140" t="s">
        <v>812</v>
      </c>
      <c r="B538" s="140" t="s">
        <v>378</v>
      </c>
      <c r="C538">
        <v>10</v>
      </c>
      <c r="E538">
        <v>10</v>
      </c>
    </row>
    <row r="539" spans="1:5">
      <c r="A539" s="140" t="s">
        <v>813</v>
      </c>
      <c r="B539" s="140" t="s">
        <v>378</v>
      </c>
      <c r="C539">
        <v>7</v>
      </c>
      <c r="D539">
        <v>3</v>
      </c>
      <c r="E539">
        <v>10</v>
      </c>
    </row>
    <row r="540" spans="1:5">
      <c r="A540" s="140" t="s">
        <v>814</v>
      </c>
      <c r="B540" s="140" t="s">
        <v>378</v>
      </c>
      <c r="C540">
        <v>9</v>
      </c>
      <c r="D540">
        <v>1</v>
      </c>
      <c r="E540">
        <v>10</v>
      </c>
    </row>
    <row r="541" spans="1:5">
      <c r="A541" s="140" t="s">
        <v>815</v>
      </c>
      <c r="B541" s="140" t="s">
        <v>378</v>
      </c>
      <c r="C541">
        <v>7</v>
      </c>
      <c r="D541">
        <v>3</v>
      </c>
      <c r="E541">
        <v>10</v>
      </c>
    </row>
    <row r="542" spans="1:5">
      <c r="A542" s="140" t="s">
        <v>816</v>
      </c>
      <c r="B542" s="140" t="s">
        <v>378</v>
      </c>
      <c r="C542">
        <v>8</v>
      </c>
      <c r="D542">
        <v>2</v>
      </c>
      <c r="E542">
        <v>10</v>
      </c>
    </row>
    <row r="543" spans="1:5">
      <c r="A543" s="140" t="s">
        <v>817</v>
      </c>
      <c r="B543" s="140" t="s">
        <v>378</v>
      </c>
      <c r="C543">
        <v>8</v>
      </c>
      <c r="D543">
        <v>1</v>
      </c>
      <c r="E543">
        <v>9</v>
      </c>
    </row>
    <row r="544" spans="1:5">
      <c r="A544" s="140" t="s">
        <v>818</v>
      </c>
      <c r="B544" s="140" t="s">
        <v>378</v>
      </c>
      <c r="C544">
        <v>4</v>
      </c>
      <c r="D544">
        <v>5</v>
      </c>
      <c r="E544">
        <v>9</v>
      </c>
    </row>
    <row r="545" spans="1:5">
      <c r="A545" s="140" t="s">
        <v>819</v>
      </c>
      <c r="B545" s="140" t="s">
        <v>378</v>
      </c>
      <c r="C545">
        <v>6</v>
      </c>
      <c r="D545">
        <v>3</v>
      </c>
      <c r="E545">
        <v>9</v>
      </c>
    </row>
    <row r="546" spans="1:5">
      <c r="A546" s="140" t="s">
        <v>820</v>
      </c>
      <c r="B546" s="140" t="s">
        <v>378</v>
      </c>
      <c r="C546">
        <v>8</v>
      </c>
      <c r="D546">
        <v>1</v>
      </c>
      <c r="E546">
        <v>9</v>
      </c>
    </row>
    <row r="547" spans="1:5">
      <c r="A547" s="140" t="s">
        <v>821</v>
      </c>
      <c r="B547" s="140" t="s">
        <v>378</v>
      </c>
      <c r="C547">
        <v>6</v>
      </c>
      <c r="D547">
        <v>3</v>
      </c>
      <c r="E547">
        <v>9</v>
      </c>
    </row>
    <row r="548" spans="1:5">
      <c r="A548" s="140" t="s">
        <v>822</v>
      </c>
      <c r="B548" s="140" t="s">
        <v>378</v>
      </c>
      <c r="C548">
        <v>4</v>
      </c>
      <c r="D548">
        <v>5</v>
      </c>
      <c r="E548">
        <v>9</v>
      </c>
    </row>
    <row r="549" spans="1:5">
      <c r="A549" s="140" t="s">
        <v>823</v>
      </c>
      <c r="B549" s="140" t="s">
        <v>378</v>
      </c>
      <c r="C549">
        <v>6</v>
      </c>
      <c r="D549">
        <v>3</v>
      </c>
      <c r="E549">
        <v>9</v>
      </c>
    </row>
    <row r="550" spans="1:5">
      <c r="A550" s="140" t="s">
        <v>824</v>
      </c>
      <c r="B550" s="140" t="s">
        <v>378</v>
      </c>
      <c r="C550">
        <v>7</v>
      </c>
      <c r="D550">
        <v>2</v>
      </c>
      <c r="E550">
        <v>9</v>
      </c>
    </row>
    <row r="551" spans="1:5">
      <c r="A551" s="140" t="s">
        <v>825</v>
      </c>
      <c r="B551" s="140" t="s">
        <v>378</v>
      </c>
      <c r="C551">
        <v>7</v>
      </c>
      <c r="D551">
        <v>2</v>
      </c>
      <c r="E551">
        <v>9</v>
      </c>
    </row>
    <row r="552" spans="1:5">
      <c r="A552" s="140" t="s">
        <v>826</v>
      </c>
      <c r="B552" s="140" t="s">
        <v>378</v>
      </c>
      <c r="C552">
        <v>8</v>
      </c>
      <c r="D552">
        <v>1</v>
      </c>
      <c r="E552">
        <v>9</v>
      </c>
    </row>
    <row r="553" spans="1:5">
      <c r="A553" s="140" t="s">
        <v>827</v>
      </c>
      <c r="B553" s="140" t="s">
        <v>378</v>
      </c>
      <c r="C553">
        <v>6</v>
      </c>
      <c r="D553">
        <v>3</v>
      </c>
      <c r="E553">
        <v>9</v>
      </c>
    </row>
    <row r="554" spans="1:5">
      <c r="A554" s="140" t="s">
        <v>828</v>
      </c>
      <c r="B554" s="140" t="s">
        <v>378</v>
      </c>
      <c r="C554">
        <v>8</v>
      </c>
      <c r="D554">
        <v>1</v>
      </c>
      <c r="E554">
        <v>9</v>
      </c>
    </row>
    <row r="555" spans="1:5">
      <c r="A555" s="140" t="s">
        <v>829</v>
      </c>
      <c r="B555" s="140" t="s">
        <v>378</v>
      </c>
      <c r="C555">
        <v>6</v>
      </c>
      <c r="D555">
        <v>3</v>
      </c>
      <c r="E555">
        <v>9</v>
      </c>
    </row>
    <row r="556" spans="1:5">
      <c r="A556" s="140" t="s">
        <v>830</v>
      </c>
      <c r="B556" s="140" t="s">
        <v>378</v>
      </c>
      <c r="C556">
        <v>9</v>
      </c>
      <c r="E556">
        <v>9</v>
      </c>
    </row>
    <row r="557" spans="1:5">
      <c r="A557" s="140" t="s">
        <v>831</v>
      </c>
      <c r="B557" s="140" t="s">
        <v>378</v>
      </c>
      <c r="C557">
        <v>7</v>
      </c>
      <c r="D557">
        <v>1</v>
      </c>
      <c r="E557">
        <v>8</v>
      </c>
    </row>
    <row r="558" spans="1:5">
      <c r="A558" s="140" t="s">
        <v>832</v>
      </c>
      <c r="B558" s="140" t="s">
        <v>378</v>
      </c>
      <c r="C558">
        <v>7</v>
      </c>
      <c r="D558">
        <v>1</v>
      </c>
      <c r="E558">
        <v>8</v>
      </c>
    </row>
    <row r="559" spans="1:5">
      <c r="A559" s="140" t="s">
        <v>833</v>
      </c>
      <c r="B559" s="140" t="s">
        <v>378</v>
      </c>
      <c r="C559">
        <v>8</v>
      </c>
      <c r="E559">
        <v>8</v>
      </c>
    </row>
    <row r="560" spans="1:5">
      <c r="A560" s="140" t="s">
        <v>834</v>
      </c>
      <c r="B560" s="140" t="s">
        <v>378</v>
      </c>
      <c r="C560">
        <v>5</v>
      </c>
      <c r="D560">
        <v>3</v>
      </c>
      <c r="E560">
        <v>8</v>
      </c>
    </row>
    <row r="561" spans="1:5">
      <c r="A561" s="140" t="s">
        <v>835</v>
      </c>
      <c r="B561" s="140" t="s">
        <v>378</v>
      </c>
      <c r="C561">
        <v>8</v>
      </c>
      <c r="E561">
        <v>8</v>
      </c>
    </row>
    <row r="562" spans="1:5">
      <c r="A562" s="140" t="s">
        <v>836</v>
      </c>
      <c r="B562" s="140" t="s">
        <v>378</v>
      </c>
      <c r="C562">
        <v>6</v>
      </c>
      <c r="D562">
        <v>2</v>
      </c>
      <c r="E562">
        <v>8</v>
      </c>
    </row>
    <row r="563" spans="1:5">
      <c r="A563" s="140" t="s">
        <v>837</v>
      </c>
      <c r="B563" s="140" t="s">
        <v>378</v>
      </c>
      <c r="C563">
        <v>7</v>
      </c>
      <c r="D563">
        <v>1</v>
      </c>
      <c r="E563">
        <v>8</v>
      </c>
    </row>
    <row r="564" spans="1:5">
      <c r="A564" s="140" t="s">
        <v>838</v>
      </c>
      <c r="B564" s="140" t="s">
        <v>378</v>
      </c>
      <c r="C564">
        <v>5</v>
      </c>
      <c r="D564">
        <v>3</v>
      </c>
      <c r="E564">
        <v>8</v>
      </c>
    </row>
    <row r="565" spans="1:5">
      <c r="A565" s="140" t="s">
        <v>839</v>
      </c>
      <c r="B565" s="140" t="s">
        <v>378</v>
      </c>
      <c r="C565">
        <v>8</v>
      </c>
      <c r="E565">
        <v>8</v>
      </c>
    </row>
    <row r="566" spans="1:5">
      <c r="A566" s="140" t="s">
        <v>840</v>
      </c>
      <c r="B566" s="140" t="s">
        <v>378</v>
      </c>
      <c r="C566">
        <v>5</v>
      </c>
      <c r="D566">
        <v>3</v>
      </c>
      <c r="E566">
        <v>8</v>
      </c>
    </row>
    <row r="567" spans="1:5">
      <c r="A567" s="140" t="s">
        <v>841</v>
      </c>
      <c r="B567" s="140" t="s">
        <v>378</v>
      </c>
      <c r="C567">
        <v>8</v>
      </c>
      <c r="E567">
        <v>8</v>
      </c>
    </row>
    <row r="568" spans="1:5">
      <c r="A568" s="140" t="s">
        <v>842</v>
      </c>
      <c r="B568" s="140" t="s">
        <v>378</v>
      </c>
      <c r="C568">
        <v>7</v>
      </c>
      <c r="D568">
        <v>1</v>
      </c>
      <c r="E568">
        <v>8</v>
      </c>
    </row>
    <row r="569" spans="1:5">
      <c r="A569" s="140" t="s">
        <v>843</v>
      </c>
      <c r="B569" s="140" t="s">
        <v>378</v>
      </c>
      <c r="C569">
        <v>8</v>
      </c>
      <c r="E569">
        <v>8</v>
      </c>
    </row>
    <row r="570" spans="1:5">
      <c r="A570" s="140" t="s">
        <v>844</v>
      </c>
      <c r="B570" s="140" t="s">
        <v>378</v>
      </c>
      <c r="C570">
        <v>6</v>
      </c>
      <c r="D570">
        <v>2</v>
      </c>
      <c r="E570">
        <v>8</v>
      </c>
    </row>
    <row r="571" spans="1:5">
      <c r="A571" s="140" t="s">
        <v>845</v>
      </c>
      <c r="B571" s="140" t="s">
        <v>378</v>
      </c>
      <c r="C571">
        <v>7</v>
      </c>
      <c r="D571">
        <v>1</v>
      </c>
      <c r="E571">
        <v>8</v>
      </c>
    </row>
    <row r="572" spans="1:5">
      <c r="A572" s="140" t="s">
        <v>846</v>
      </c>
      <c r="B572" s="140" t="s">
        <v>378</v>
      </c>
      <c r="C572">
        <v>5</v>
      </c>
      <c r="D572">
        <v>2</v>
      </c>
      <c r="E572">
        <v>7</v>
      </c>
    </row>
    <row r="573" spans="1:5">
      <c r="A573" s="140" t="s">
        <v>847</v>
      </c>
      <c r="B573" s="140" t="s">
        <v>378</v>
      </c>
      <c r="C573">
        <v>6</v>
      </c>
      <c r="D573">
        <v>1</v>
      </c>
      <c r="E573">
        <v>7</v>
      </c>
    </row>
    <row r="574" spans="1:5">
      <c r="A574" s="140" t="s">
        <v>848</v>
      </c>
      <c r="B574" s="140" t="s">
        <v>378</v>
      </c>
      <c r="C574">
        <v>5</v>
      </c>
      <c r="D574">
        <v>2</v>
      </c>
      <c r="E574">
        <v>7</v>
      </c>
    </row>
    <row r="575" spans="1:5">
      <c r="A575" s="140" t="s">
        <v>849</v>
      </c>
      <c r="B575" s="140" t="s">
        <v>378</v>
      </c>
      <c r="C575">
        <v>5</v>
      </c>
      <c r="D575">
        <v>2</v>
      </c>
      <c r="E575">
        <v>7</v>
      </c>
    </row>
    <row r="576" spans="1:5">
      <c r="A576" s="140" t="s">
        <v>850</v>
      </c>
      <c r="B576" s="140" t="s">
        <v>378</v>
      </c>
      <c r="C576">
        <v>4</v>
      </c>
      <c r="D576">
        <v>3</v>
      </c>
      <c r="E576">
        <v>7</v>
      </c>
    </row>
    <row r="577" spans="1:5">
      <c r="A577" s="140" t="s">
        <v>851</v>
      </c>
      <c r="B577" s="140" t="s">
        <v>378</v>
      </c>
      <c r="C577">
        <v>6</v>
      </c>
      <c r="D577">
        <v>1</v>
      </c>
      <c r="E577">
        <v>7</v>
      </c>
    </row>
    <row r="578" spans="1:5">
      <c r="A578" s="140" t="s">
        <v>852</v>
      </c>
      <c r="B578" s="140" t="s">
        <v>378</v>
      </c>
      <c r="C578">
        <v>5</v>
      </c>
      <c r="D578">
        <v>2</v>
      </c>
      <c r="E578">
        <v>7</v>
      </c>
    </row>
    <row r="579" spans="1:5">
      <c r="A579" s="140" t="s">
        <v>853</v>
      </c>
      <c r="B579" s="140" t="s">
        <v>378</v>
      </c>
      <c r="C579">
        <v>6</v>
      </c>
      <c r="D579">
        <v>1</v>
      </c>
      <c r="E579">
        <v>7</v>
      </c>
    </row>
    <row r="580" spans="1:5">
      <c r="A580" s="140" t="s">
        <v>854</v>
      </c>
      <c r="B580" s="140" t="s">
        <v>378</v>
      </c>
      <c r="C580">
        <v>6</v>
      </c>
      <c r="D580">
        <v>1</v>
      </c>
      <c r="E580">
        <v>7</v>
      </c>
    </row>
    <row r="581" spans="1:5">
      <c r="A581" s="140" t="s">
        <v>855</v>
      </c>
      <c r="B581" s="140" t="s">
        <v>378</v>
      </c>
      <c r="C581">
        <v>4</v>
      </c>
      <c r="D581">
        <v>3</v>
      </c>
      <c r="E581">
        <v>7</v>
      </c>
    </row>
    <row r="582" spans="1:5">
      <c r="A582" s="140" t="s">
        <v>856</v>
      </c>
      <c r="B582" s="140" t="s">
        <v>378</v>
      </c>
      <c r="C582">
        <v>6</v>
      </c>
      <c r="D582">
        <v>1</v>
      </c>
      <c r="E582">
        <v>7</v>
      </c>
    </row>
    <row r="583" spans="1:5">
      <c r="A583" s="140" t="s">
        <v>857</v>
      </c>
      <c r="B583" s="140" t="s">
        <v>378</v>
      </c>
      <c r="C583">
        <v>5</v>
      </c>
      <c r="D583">
        <v>2</v>
      </c>
      <c r="E583">
        <v>7</v>
      </c>
    </row>
    <row r="584" spans="1:5">
      <c r="A584" s="140" t="s">
        <v>858</v>
      </c>
      <c r="B584" s="140" t="s">
        <v>378</v>
      </c>
      <c r="C584">
        <v>6</v>
      </c>
      <c r="D584">
        <v>1</v>
      </c>
      <c r="E584">
        <v>7</v>
      </c>
    </row>
    <row r="585" spans="1:5">
      <c r="A585" s="140" t="s">
        <v>859</v>
      </c>
      <c r="B585" s="140" t="s">
        <v>378</v>
      </c>
      <c r="C585">
        <v>3</v>
      </c>
      <c r="D585">
        <v>4</v>
      </c>
      <c r="E585">
        <v>7</v>
      </c>
    </row>
    <row r="586" spans="1:5">
      <c r="A586" s="140" t="s">
        <v>860</v>
      </c>
      <c r="B586" s="140" t="s">
        <v>378</v>
      </c>
      <c r="C586">
        <v>7</v>
      </c>
      <c r="E586">
        <v>7</v>
      </c>
    </row>
    <row r="587" spans="1:5">
      <c r="A587" s="140" t="s">
        <v>861</v>
      </c>
      <c r="B587" s="140" t="s">
        <v>378</v>
      </c>
      <c r="C587">
        <v>6</v>
      </c>
      <c r="D587">
        <v>1</v>
      </c>
      <c r="E587">
        <v>7</v>
      </c>
    </row>
    <row r="588" spans="1:5">
      <c r="A588" s="140" t="s">
        <v>862</v>
      </c>
      <c r="B588" s="140" t="s">
        <v>378</v>
      </c>
      <c r="C588">
        <v>5</v>
      </c>
      <c r="D588">
        <v>2</v>
      </c>
      <c r="E588">
        <v>7</v>
      </c>
    </row>
    <row r="589" spans="1:5">
      <c r="A589" s="140" t="s">
        <v>863</v>
      </c>
      <c r="B589" s="140" t="s">
        <v>378</v>
      </c>
      <c r="C589">
        <v>6</v>
      </c>
      <c r="D589">
        <v>1</v>
      </c>
      <c r="E589">
        <v>7</v>
      </c>
    </row>
    <row r="590" spans="1:5">
      <c r="A590" s="140" t="s">
        <v>864</v>
      </c>
      <c r="B590" s="140" t="s">
        <v>378</v>
      </c>
      <c r="C590">
        <v>7</v>
      </c>
      <c r="E590">
        <v>7</v>
      </c>
    </row>
    <row r="591" spans="1:5">
      <c r="A591" s="140" t="s">
        <v>865</v>
      </c>
      <c r="B591" s="140" t="s">
        <v>378</v>
      </c>
      <c r="C591">
        <v>6</v>
      </c>
      <c r="D591">
        <v>1</v>
      </c>
      <c r="E591">
        <v>7</v>
      </c>
    </row>
    <row r="592" spans="1:5">
      <c r="A592" s="140" t="s">
        <v>866</v>
      </c>
      <c r="B592" s="140" t="s">
        <v>378</v>
      </c>
      <c r="C592">
        <v>7</v>
      </c>
      <c r="E592">
        <v>7</v>
      </c>
    </row>
    <row r="593" spans="1:5">
      <c r="A593" s="140" t="s">
        <v>867</v>
      </c>
      <c r="B593" s="140" t="s">
        <v>378</v>
      </c>
      <c r="C593">
        <v>7</v>
      </c>
      <c r="E593">
        <v>7</v>
      </c>
    </row>
    <row r="594" spans="1:5">
      <c r="A594" s="140" t="s">
        <v>868</v>
      </c>
      <c r="B594" s="140" t="s">
        <v>378</v>
      </c>
      <c r="C594">
        <v>4</v>
      </c>
      <c r="D594">
        <v>3</v>
      </c>
      <c r="E594">
        <v>7</v>
      </c>
    </row>
    <row r="595" spans="1:5">
      <c r="A595" s="140" t="s">
        <v>869</v>
      </c>
      <c r="B595" s="140" t="s">
        <v>378</v>
      </c>
      <c r="C595">
        <v>7</v>
      </c>
      <c r="E595">
        <v>7</v>
      </c>
    </row>
    <row r="596" spans="1:5">
      <c r="A596" s="140" t="s">
        <v>870</v>
      </c>
      <c r="B596" s="140" t="s">
        <v>378</v>
      </c>
      <c r="C596">
        <v>7</v>
      </c>
      <c r="E596">
        <v>7</v>
      </c>
    </row>
    <row r="597" spans="1:5">
      <c r="A597" s="140" t="s">
        <v>871</v>
      </c>
      <c r="B597" s="140" t="s">
        <v>378</v>
      </c>
      <c r="C597">
        <v>3</v>
      </c>
      <c r="D597">
        <v>4</v>
      </c>
      <c r="E597">
        <v>7</v>
      </c>
    </row>
    <row r="598" spans="1:5">
      <c r="A598" s="140" t="s">
        <v>872</v>
      </c>
      <c r="B598" s="140" t="s">
        <v>378</v>
      </c>
      <c r="C598">
        <v>5</v>
      </c>
      <c r="D598">
        <v>2</v>
      </c>
      <c r="E598">
        <v>7</v>
      </c>
    </row>
    <row r="599" spans="1:5">
      <c r="A599" s="140" t="s">
        <v>873</v>
      </c>
      <c r="B599" s="140" t="s">
        <v>378</v>
      </c>
      <c r="C599">
        <v>6</v>
      </c>
      <c r="D599">
        <v>1</v>
      </c>
      <c r="E599">
        <v>7</v>
      </c>
    </row>
    <row r="600" spans="1:5">
      <c r="A600" s="140" t="s">
        <v>874</v>
      </c>
      <c r="B600" s="140" t="s">
        <v>378</v>
      </c>
      <c r="C600">
        <v>3</v>
      </c>
      <c r="D600">
        <v>3</v>
      </c>
      <c r="E600">
        <v>6</v>
      </c>
    </row>
    <row r="601" spans="1:5">
      <c r="A601" s="140" t="s">
        <v>875</v>
      </c>
      <c r="B601" s="140" t="s">
        <v>378</v>
      </c>
      <c r="C601">
        <v>5</v>
      </c>
      <c r="D601">
        <v>1</v>
      </c>
      <c r="E601">
        <v>6</v>
      </c>
    </row>
    <row r="602" spans="1:5">
      <c r="A602" s="140" t="s">
        <v>876</v>
      </c>
      <c r="B602" s="140" t="s">
        <v>378</v>
      </c>
      <c r="C602">
        <v>6</v>
      </c>
      <c r="E602">
        <v>6</v>
      </c>
    </row>
    <row r="603" spans="1:5">
      <c r="A603" s="140" t="s">
        <v>877</v>
      </c>
      <c r="B603" s="140" t="s">
        <v>378</v>
      </c>
      <c r="C603">
        <v>5</v>
      </c>
      <c r="D603">
        <v>1</v>
      </c>
      <c r="E603">
        <v>6</v>
      </c>
    </row>
    <row r="604" spans="1:5">
      <c r="A604" s="140" t="s">
        <v>878</v>
      </c>
      <c r="B604" s="140" t="s">
        <v>378</v>
      </c>
      <c r="C604">
        <v>6</v>
      </c>
      <c r="E604">
        <v>6</v>
      </c>
    </row>
    <row r="605" spans="1:5">
      <c r="A605" s="140" t="s">
        <v>879</v>
      </c>
      <c r="B605" s="140" t="s">
        <v>378</v>
      </c>
      <c r="C605">
        <v>5</v>
      </c>
      <c r="D605">
        <v>1</v>
      </c>
      <c r="E605">
        <v>6</v>
      </c>
    </row>
    <row r="606" spans="1:5">
      <c r="A606" s="140" t="s">
        <v>880</v>
      </c>
      <c r="B606" s="140" t="s">
        <v>378</v>
      </c>
      <c r="C606">
        <v>4</v>
      </c>
      <c r="D606">
        <v>2</v>
      </c>
      <c r="E606">
        <v>6</v>
      </c>
    </row>
    <row r="607" spans="1:5">
      <c r="A607" s="140" t="s">
        <v>881</v>
      </c>
      <c r="B607" s="140" t="s">
        <v>378</v>
      </c>
      <c r="C607">
        <v>6</v>
      </c>
      <c r="E607">
        <v>6</v>
      </c>
    </row>
    <row r="608" spans="1:5">
      <c r="A608" s="140" t="s">
        <v>882</v>
      </c>
      <c r="B608" s="140" t="s">
        <v>378</v>
      </c>
      <c r="C608">
        <v>6</v>
      </c>
      <c r="E608">
        <v>6</v>
      </c>
    </row>
    <row r="609" spans="1:5">
      <c r="A609" s="140" t="s">
        <v>883</v>
      </c>
      <c r="B609" s="140" t="s">
        <v>378</v>
      </c>
      <c r="C609">
        <v>6</v>
      </c>
      <c r="E609">
        <v>6</v>
      </c>
    </row>
    <row r="610" spans="1:5">
      <c r="A610" s="140" t="s">
        <v>884</v>
      </c>
      <c r="B610" s="140" t="s">
        <v>378</v>
      </c>
      <c r="C610">
        <v>5</v>
      </c>
      <c r="D610">
        <v>1</v>
      </c>
      <c r="E610">
        <v>6</v>
      </c>
    </row>
    <row r="611" spans="1:5">
      <c r="A611" s="140" t="s">
        <v>885</v>
      </c>
      <c r="B611" s="140" t="s">
        <v>378</v>
      </c>
      <c r="C611">
        <v>4</v>
      </c>
      <c r="D611">
        <v>2</v>
      </c>
      <c r="E611">
        <v>6</v>
      </c>
    </row>
    <row r="612" spans="1:5">
      <c r="A612" s="140" t="s">
        <v>886</v>
      </c>
      <c r="B612" s="140" t="s">
        <v>378</v>
      </c>
      <c r="C612">
        <v>5</v>
      </c>
      <c r="D612">
        <v>1</v>
      </c>
      <c r="E612">
        <v>6</v>
      </c>
    </row>
    <row r="613" spans="1:5">
      <c r="A613" s="140" t="s">
        <v>887</v>
      </c>
      <c r="B613" s="140" t="s">
        <v>378</v>
      </c>
      <c r="C613">
        <v>6</v>
      </c>
      <c r="E613">
        <v>6</v>
      </c>
    </row>
    <row r="614" spans="1:5">
      <c r="A614" s="140" t="s">
        <v>888</v>
      </c>
      <c r="B614" s="140" t="s">
        <v>378</v>
      </c>
      <c r="C614">
        <v>5</v>
      </c>
      <c r="D614">
        <v>1</v>
      </c>
      <c r="E614">
        <v>6</v>
      </c>
    </row>
    <row r="615" spans="1:5">
      <c r="A615" s="140" t="s">
        <v>889</v>
      </c>
      <c r="B615" s="140" t="s">
        <v>378</v>
      </c>
      <c r="C615">
        <v>4</v>
      </c>
      <c r="D615">
        <v>2</v>
      </c>
      <c r="E615">
        <v>6</v>
      </c>
    </row>
    <row r="616" spans="1:5">
      <c r="A616" s="140" t="s">
        <v>890</v>
      </c>
      <c r="B616" s="140" t="s">
        <v>378</v>
      </c>
      <c r="C616">
        <v>6</v>
      </c>
      <c r="E616">
        <v>6</v>
      </c>
    </row>
    <row r="617" spans="1:5">
      <c r="A617" s="140" t="s">
        <v>891</v>
      </c>
      <c r="B617" s="140" t="s">
        <v>378</v>
      </c>
      <c r="C617">
        <v>6</v>
      </c>
      <c r="E617">
        <v>6</v>
      </c>
    </row>
    <row r="618" spans="1:5">
      <c r="A618" s="140" t="s">
        <v>892</v>
      </c>
      <c r="B618" s="140" t="s">
        <v>378</v>
      </c>
      <c r="C618">
        <v>5</v>
      </c>
      <c r="D618">
        <v>1</v>
      </c>
      <c r="E618">
        <v>6</v>
      </c>
    </row>
    <row r="619" spans="1:5">
      <c r="A619" s="140" t="s">
        <v>893</v>
      </c>
      <c r="B619" s="140" t="s">
        <v>378</v>
      </c>
      <c r="C619">
        <v>5</v>
      </c>
      <c r="D619">
        <v>1</v>
      </c>
      <c r="E619">
        <v>6</v>
      </c>
    </row>
    <row r="620" spans="1:5">
      <c r="A620" s="140" t="s">
        <v>894</v>
      </c>
      <c r="B620" s="140" t="s">
        <v>378</v>
      </c>
      <c r="C620">
        <v>4</v>
      </c>
      <c r="D620">
        <v>2</v>
      </c>
      <c r="E620">
        <v>6</v>
      </c>
    </row>
    <row r="621" spans="1:5">
      <c r="A621" s="140" t="s">
        <v>895</v>
      </c>
      <c r="B621" s="140" t="s">
        <v>378</v>
      </c>
      <c r="D621">
        <v>6</v>
      </c>
      <c r="E621">
        <v>6</v>
      </c>
    </row>
    <row r="622" spans="1:5">
      <c r="A622" s="140" t="s">
        <v>896</v>
      </c>
      <c r="B622" s="140" t="s">
        <v>378</v>
      </c>
      <c r="C622">
        <v>5</v>
      </c>
      <c r="D622">
        <v>1</v>
      </c>
      <c r="E622">
        <v>6</v>
      </c>
    </row>
    <row r="623" spans="1:5">
      <c r="A623" s="140" t="s">
        <v>897</v>
      </c>
      <c r="B623" s="140" t="s">
        <v>378</v>
      </c>
      <c r="C623">
        <v>5</v>
      </c>
      <c r="D623">
        <v>1</v>
      </c>
      <c r="E623">
        <v>6</v>
      </c>
    </row>
    <row r="624" spans="1:5">
      <c r="A624" s="140" t="s">
        <v>898</v>
      </c>
      <c r="B624" s="140" t="s">
        <v>378</v>
      </c>
      <c r="C624">
        <v>4</v>
      </c>
      <c r="D624">
        <v>2</v>
      </c>
      <c r="E624">
        <v>6</v>
      </c>
    </row>
    <row r="625" spans="1:5">
      <c r="A625" s="140" t="s">
        <v>899</v>
      </c>
      <c r="B625" s="140" t="s">
        <v>378</v>
      </c>
      <c r="C625">
        <v>2</v>
      </c>
      <c r="D625">
        <v>4</v>
      </c>
      <c r="E625">
        <v>6</v>
      </c>
    </row>
    <row r="626" spans="1:5">
      <c r="A626" s="140" t="s">
        <v>900</v>
      </c>
      <c r="B626" s="140" t="s">
        <v>378</v>
      </c>
      <c r="C626">
        <v>6</v>
      </c>
      <c r="E626">
        <v>6</v>
      </c>
    </row>
    <row r="627" spans="1:5">
      <c r="A627" s="140" t="s">
        <v>901</v>
      </c>
      <c r="B627" s="140" t="s">
        <v>378</v>
      </c>
      <c r="C627">
        <v>5</v>
      </c>
      <c r="D627">
        <v>1</v>
      </c>
      <c r="E627">
        <v>6</v>
      </c>
    </row>
    <row r="628" spans="1:5">
      <c r="A628" s="140" t="s">
        <v>902</v>
      </c>
      <c r="B628" s="140" t="s">
        <v>378</v>
      </c>
      <c r="C628">
        <v>6</v>
      </c>
      <c r="E628">
        <v>6</v>
      </c>
    </row>
    <row r="629" spans="1:5">
      <c r="A629" s="140" t="s">
        <v>903</v>
      </c>
      <c r="B629" s="140" t="s">
        <v>378</v>
      </c>
      <c r="C629">
        <v>5</v>
      </c>
      <c r="D629">
        <v>1</v>
      </c>
      <c r="E629">
        <v>6</v>
      </c>
    </row>
    <row r="630" spans="1:5">
      <c r="A630" s="140" t="s">
        <v>904</v>
      </c>
      <c r="B630" s="140" t="s">
        <v>378</v>
      </c>
      <c r="C630">
        <v>4</v>
      </c>
      <c r="D630">
        <v>2</v>
      </c>
      <c r="E630">
        <v>6</v>
      </c>
    </row>
    <row r="631" spans="1:5">
      <c r="A631" s="140" t="s">
        <v>905</v>
      </c>
      <c r="B631" s="140" t="s">
        <v>378</v>
      </c>
      <c r="C631">
        <v>6</v>
      </c>
      <c r="E631">
        <v>6</v>
      </c>
    </row>
    <row r="632" spans="1:5">
      <c r="A632" s="140" t="s">
        <v>906</v>
      </c>
      <c r="B632" s="140" t="s">
        <v>378</v>
      </c>
      <c r="C632">
        <v>3</v>
      </c>
      <c r="D632">
        <v>2</v>
      </c>
      <c r="E632">
        <v>5</v>
      </c>
    </row>
    <row r="633" spans="1:5">
      <c r="A633" s="140" t="s">
        <v>907</v>
      </c>
      <c r="B633" s="140" t="s">
        <v>378</v>
      </c>
      <c r="C633">
        <v>4</v>
      </c>
      <c r="D633">
        <v>1</v>
      </c>
      <c r="E633">
        <v>5</v>
      </c>
    </row>
    <row r="634" spans="1:5">
      <c r="A634" s="140" t="s">
        <v>908</v>
      </c>
      <c r="B634" s="140" t="s">
        <v>378</v>
      </c>
      <c r="C634">
        <v>2</v>
      </c>
      <c r="D634">
        <v>3</v>
      </c>
      <c r="E634">
        <v>5</v>
      </c>
    </row>
    <row r="635" spans="1:5">
      <c r="A635" s="140" t="s">
        <v>909</v>
      </c>
      <c r="B635" s="140" t="s">
        <v>378</v>
      </c>
      <c r="C635">
        <v>4</v>
      </c>
      <c r="D635">
        <v>1</v>
      </c>
      <c r="E635">
        <v>5</v>
      </c>
    </row>
    <row r="636" spans="1:5">
      <c r="A636" s="140" t="s">
        <v>910</v>
      </c>
      <c r="B636" s="140" t="s">
        <v>378</v>
      </c>
      <c r="C636">
        <v>4</v>
      </c>
      <c r="D636">
        <v>1</v>
      </c>
      <c r="E636">
        <v>5</v>
      </c>
    </row>
    <row r="637" spans="1:5">
      <c r="A637" s="140" t="s">
        <v>911</v>
      </c>
      <c r="B637" s="140" t="s">
        <v>378</v>
      </c>
      <c r="C637">
        <v>3</v>
      </c>
      <c r="D637">
        <v>2</v>
      </c>
      <c r="E637">
        <v>5</v>
      </c>
    </row>
    <row r="638" spans="1:5">
      <c r="A638" s="140" t="s">
        <v>912</v>
      </c>
      <c r="B638" s="140" t="s">
        <v>378</v>
      </c>
      <c r="C638">
        <v>5</v>
      </c>
      <c r="E638">
        <v>5</v>
      </c>
    </row>
    <row r="639" spans="1:5">
      <c r="A639" s="140" t="s">
        <v>913</v>
      </c>
      <c r="B639" s="140" t="s">
        <v>378</v>
      </c>
      <c r="C639">
        <v>5</v>
      </c>
      <c r="E639">
        <v>5</v>
      </c>
    </row>
    <row r="640" spans="1:5">
      <c r="A640" s="140" t="s">
        <v>914</v>
      </c>
      <c r="B640" s="140" t="s">
        <v>378</v>
      </c>
      <c r="C640">
        <v>4</v>
      </c>
      <c r="D640">
        <v>1</v>
      </c>
      <c r="E640">
        <v>5</v>
      </c>
    </row>
    <row r="641" spans="1:5">
      <c r="A641" s="140" t="s">
        <v>915</v>
      </c>
      <c r="B641" s="140" t="s">
        <v>378</v>
      </c>
      <c r="C641">
        <v>4</v>
      </c>
      <c r="D641">
        <v>1</v>
      </c>
      <c r="E641">
        <v>5</v>
      </c>
    </row>
    <row r="642" spans="1:5">
      <c r="A642" s="140" t="s">
        <v>916</v>
      </c>
      <c r="B642" s="140" t="s">
        <v>378</v>
      </c>
      <c r="C642">
        <v>5</v>
      </c>
      <c r="E642">
        <v>5</v>
      </c>
    </row>
    <row r="643" spans="1:5">
      <c r="A643" s="140" t="s">
        <v>917</v>
      </c>
      <c r="B643" s="140" t="s">
        <v>378</v>
      </c>
      <c r="C643">
        <v>5</v>
      </c>
      <c r="E643">
        <v>5</v>
      </c>
    </row>
    <row r="644" spans="1:5">
      <c r="A644" s="140" t="s">
        <v>918</v>
      </c>
      <c r="B644" s="140" t="s">
        <v>378</v>
      </c>
      <c r="C644">
        <v>5</v>
      </c>
      <c r="E644">
        <v>5</v>
      </c>
    </row>
    <row r="645" spans="1:5">
      <c r="A645" s="140" t="s">
        <v>919</v>
      </c>
      <c r="B645" s="140" t="s">
        <v>378</v>
      </c>
      <c r="C645">
        <v>5</v>
      </c>
      <c r="E645">
        <v>5</v>
      </c>
    </row>
    <row r="646" spans="1:5">
      <c r="A646" s="140" t="s">
        <v>920</v>
      </c>
      <c r="B646" s="140" t="s">
        <v>378</v>
      </c>
      <c r="C646">
        <v>5</v>
      </c>
      <c r="E646">
        <v>5</v>
      </c>
    </row>
    <row r="647" spans="1:5">
      <c r="A647" s="140" t="s">
        <v>921</v>
      </c>
      <c r="B647" s="140" t="s">
        <v>378</v>
      </c>
      <c r="C647">
        <v>5</v>
      </c>
      <c r="E647">
        <v>5</v>
      </c>
    </row>
    <row r="648" spans="1:5">
      <c r="A648" s="140" t="s">
        <v>922</v>
      </c>
      <c r="B648" s="140" t="s">
        <v>378</v>
      </c>
      <c r="C648">
        <v>3</v>
      </c>
      <c r="D648">
        <v>2</v>
      </c>
      <c r="E648">
        <v>5</v>
      </c>
    </row>
    <row r="649" spans="1:5">
      <c r="A649" s="140" t="s">
        <v>923</v>
      </c>
      <c r="B649" s="140" t="s">
        <v>378</v>
      </c>
      <c r="C649">
        <v>5</v>
      </c>
      <c r="E649">
        <v>5</v>
      </c>
    </row>
    <row r="650" spans="1:5">
      <c r="A650" s="140" t="s">
        <v>924</v>
      </c>
      <c r="B650" s="140" t="s">
        <v>378</v>
      </c>
      <c r="C650">
        <v>3</v>
      </c>
      <c r="D650">
        <v>2</v>
      </c>
      <c r="E650">
        <v>5</v>
      </c>
    </row>
    <row r="651" spans="1:5">
      <c r="A651" s="140" t="s">
        <v>925</v>
      </c>
      <c r="B651" s="140" t="s">
        <v>378</v>
      </c>
      <c r="C651">
        <v>4</v>
      </c>
      <c r="D651">
        <v>1</v>
      </c>
      <c r="E651">
        <v>5</v>
      </c>
    </row>
    <row r="652" spans="1:5">
      <c r="A652" s="140" t="s">
        <v>926</v>
      </c>
      <c r="B652" s="140" t="s">
        <v>378</v>
      </c>
      <c r="C652">
        <v>4</v>
      </c>
      <c r="D652">
        <v>1</v>
      </c>
      <c r="E652">
        <v>5</v>
      </c>
    </row>
    <row r="653" spans="1:5">
      <c r="A653" s="140" t="s">
        <v>927</v>
      </c>
      <c r="B653" s="140" t="s">
        <v>378</v>
      </c>
      <c r="C653">
        <v>2</v>
      </c>
      <c r="D653">
        <v>3</v>
      </c>
      <c r="E653">
        <v>5</v>
      </c>
    </row>
    <row r="654" spans="1:5">
      <c r="A654" s="140" t="s">
        <v>928</v>
      </c>
      <c r="B654" s="140" t="s">
        <v>378</v>
      </c>
      <c r="C654">
        <v>3</v>
      </c>
      <c r="D654">
        <v>2</v>
      </c>
      <c r="E654">
        <v>5</v>
      </c>
    </row>
    <row r="655" spans="1:5">
      <c r="A655" s="140" t="s">
        <v>929</v>
      </c>
      <c r="B655" s="140" t="s">
        <v>378</v>
      </c>
      <c r="C655">
        <v>4</v>
      </c>
      <c r="D655">
        <v>1</v>
      </c>
      <c r="E655">
        <v>5</v>
      </c>
    </row>
    <row r="656" spans="1:5">
      <c r="A656" s="140" t="s">
        <v>930</v>
      </c>
      <c r="B656" s="140" t="s">
        <v>378</v>
      </c>
      <c r="C656">
        <v>5</v>
      </c>
      <c r="E656">
        <v>5</v>
      </c>
    </row>
    <row r="657" spans="1:5">
      <c r="A657" s="140" t="s">
        <v>931</v>
      </c>
      <c r="B657" s="140" t="s">
        <v>378</v>
      </c>
      <c r="C657">
        <v>5</v>
      </c>
      <c r="E657">
        <v>5</v>
      </c>
    </row>
    <row r="658" spans="1:5">
      <c r="A658" s="140" t="s">
        <v>932</v>
      </c>
      <c r="B658" s="140" t="s">
        <v>378</v>
      </c>
      <c r="C658">
        <v>3</v>
      </c>
      <c r="D658">
        <v>2</v>
      </c>
      <c r="E658">
        <v>5</v>
      </c>
    </row>
    <row r="659" spans="1:5">
      <c r="A659" s="140" t="s">
        <v>933</v>
      </c>
      <c r="B659" s="140" t="s">
        <v>378</v>
      </c>
      <c r="C659">
        <v>5</v>
      </c>
      <c r="E659">
        <v>5</v>
      </c>
    </row>
    <row r="660" spans="1:5">
      <c r="A660" s="140" t="s">
        <v>934</v>
      </c>
      <c r="B660" s="140" t="s">
        <v>378</v>
      </c>
      <c r="C660">
        <v>3</v>
      </c>
      <c r="D660">
        <v>2</v>
      </c>
      <c r="E660">
        <v>5</v>
      </c>
    </row>
    <row r="661" spans="1:5">
      <c r="A661" s="140" t="s">
        <v>935</v>
      </c>
      <c r="B661" s="140" t="s">
        <v>378</v>
      </c>
      <c r="C661">
        <v>5</v>
      </c>
      <c r="E661">
        <v>5</v>
      </c>
    </row>
    <row r="662" spans="1:5">
      <c r="A662" s="140" t="s">
        <v>936</v>
      </c>
      <c r="B662" s="140" t="s">
        <v>378</v>
      </c>
      <c r="C662">
        <v>1</v>
      </c>
      <c r="D662">
        <v>4</v>
      </c>
      <c r="E662">
        <v>5</v>
      </c>
    </row>
    <row r="663" spans="1:5">
      <c r="A663" s="140" t="s">
        <v>937</v>
      </c>
      <c r="B663" s="140" t="s">
        <v>378</v>
      </c>
      <c r="C663">
        <v>5</v>
      </c>
      <c r="E663">
        <v>5</v>
      </c>
    </row>
    <row r="664" spans="1:5">
      <c r="A664" s="140" t="s">
        <v>938</v>
      </c>
      <c r="B664" s="140" t="s">
        <v>378</v>
      </c>
      <c r="C664">
        <v>4</v>
      </c>
      <c r="D664">
        <v>1</v>
      </c>
      <c r="E664">
        <v>5</v>
      </c>
    </row>
    <row r="665" spans="1:5">
      <c r="A665" s="140" t="s">
        <v>939</v>
      </c>
      <c r="B665" s="140" t="s">
        <v>378</v>
      </c>
      <c r="C665">
        <v>4</v>
      </c>
      <c r="D665">
        <v>1</v>
      </c>
      <c r="E665">
        <v>5</v>
      </c>
    </row>
    <row r="666" spans="1:5">
      <c r="A666" s="140" t="s">
        <v>940</v>
      </c>
      <c r="B666" s="140" t="s">
        <v>378</v>
      </c>
      <c r="C666">
        <v>4</v>
      </c>
      <c r="D666">
        <v>1</v>
      </c>
      <c r="E666">
        <v>5</v>
      </c>
    </row>
    <row r="667" spans="1:5">
      <c r="A667" s="140" t="s">
        <v>941</v>
      </c>
      <c r="B667" s="140" t="s">
        <v>378</v>
      </c>
      <c r="C667">
        <v>5</v>
      </c>
      <c r="E667">
        <v>5</v>
      </c>
    </row>
    <row r="668" spans="1:5">
      <c r="A668" s="140" t="s">
        <v>942</v>
      </c>
      <c r="B668" s="140" t="s">
        <v>378</v>
      </c>
      <c r="C668">
        <v>2</v>
      </c>
      <c r="D668">
        <v>3</v>
      </c>
      <c r="E668">
        <v>5</v>
      </c>
    </row>
    <row r="669" spans="1:5">
      <c r="A669" s="140" t="s">
        <v>943</v>
      </c>
      <c r="B669" s="140" t="s">
        <v>378</v>
      </c>
      <c r="C669">
        <v>3</v>
      </c>
      <c r="D669">
        <v>2</v>
      </c>
      <c r="E669">
        <v>5</v>
      </c>
    </row>
    <row r="670" spans="1:5">
      <c r="A670" s="140" t="s">
        <v>944</v>
      </c>
      <c r="B670" s="140" t="s">
        <v>378</v>
      </c>
      <c r="C670">
        <v>3</v>
      </c>
      <c r="D670">
        <v>2</v>
      </c>
      <c r="E670">
        <v>5</v>
      </c>
    </row>
    <row r="671" spans="1:5">
      <c r="A671" s="140" t="s">
        <v>945</v>
      </c>
      <c r="B671" s="140" t="s">
        <v>378</v>
      </c>
      <c r="C671">
        <v>3</v>
      </c>
      <c r="D671">
        <v>2</v>
      </c>
      <c r="E671">
        <v>5</v>
      </c>
    </row>
    <row r="672" spans="1:5">
      <c r="A672" s="140" t="s">
        <v>946</v>
      </c>
      <c r="B672" s="140" t="s">
        <v>378</v>
      </c>
      <c r="C672">
        <v>4</v>
      </c>
      <c r="D672">
        <v>1</v>
      </c>
      <c r="E672">
        <v>5</v>
      </c>
    </row>
    <row r="673" spans="1:5">
      <c r="A673" s="140" t="s">
        <v>947</v>
      </c>
      <c r="B673" s="140" t="s">
        <v>378</v>
      </c>
      <c r="C673">
        <v>4</v>
      </c>
      <c r="D673">
        <v>1</v>
      </c>
      <c r="E673">
        <v>5</v>
      </c>
    </row>
    <row r="674" spans="1:5">
      <c r="A674" s="140" t="s">
        <v>948</v>
      </c>
      <c r="B674" s="140" t="s">
        <v>378</v>
      </c>
      <c r="C674">
        <v>3</v>
      </c>
      <c r="D674">
        <v>2</v>
      </c>
      <c r="E674">
        <v>5</v>
      </c>
    </row>
    <row r="675" spans="1:5">
      <c r="A675" s="140" t="s">
        <v>949</v>
      </c>
      <c r="B675" s="140" t="s">
        <v>378</v>
      </c>
      <c r="C675">
        <v>3</v>
      </c>
      <c r="D675">
        <v>1</v>
      </c>
      <c r="E675">
        <v>4</v>
      </c>
    </row>
    <row r="676" spans="1:5">
      <c r="A676" s="140" t="s">
        <v>950</v>
      </c>
      <c r="B676" s="140" t="s">
        <v>378</v>
      </c>
      <c r="C676">
        <v>2</v>
      </c>
      <c r="D676">
        <v>2</v>
      </c>
      <c r="E676">
        <v>4</v>
      </c>
    </row>
    <row r="677" spans="1:5">
      <c r="A677" s="140" t="s">
        <v>951</v>
      </c>
      <c r="B677" s="140" t="s">
        <v>378</v>
      </c>
      <c r="C677">
        <v>4</v>
      </c>
      <c r="E677">
        <v>4</v>
      </c>
    </row>
    <row r="678" spans="1:5">
      <c r="A678" s="140" t="s">
        <v>952</v>
      </c>
      <c r="B678" s="140" t="s">
        <v>378</v>
      </c>
      <c r="C678">
        <v>1</v>
      </c>
      <c r="D678">
        <v>3</v>
      </c>
      <c r="E678">
        <v>4</v>
      </c>
    </row>
    <row r="679" spans="1:5">
      <c r="A679" s="140" t="s">
        <v>953</v>
      </c>
      <c r="B679" s="140" t="s">
        <v>378</v>
      </c>
      <c r="C679">
        <v>2</v>
      </c>
      <c r="D679">
        <v>2</v>
      </c>
      <c r="E679">
        <v>4</v>
      </c>
    </row>
    <row r="680" spans="1:5">
      <c r="A680" s="140" t="s">
        <v>954</v>
      </c>
      <c r="B680" s="140" t="s">
        <v>378</v>
      </c>
      <c r="C680">
        <v>4</v>
      </c>
      <c r="E680">
        <v>4</v>
      </c>
    </row>
    <row r="681" spans="1:5">
      <c r="A681" s="140" t="s">
        <v>955</v>
      </c>
      <c r="B681" s="140" t="s">
        <v>378</v>
      </c>
      <c r="C681">
        <v>2</v>
      </c>
      <c r="D681">
        <v>2</v>
      </c>
      <c r="E681">
        <v>4</v>
      </c>
    </row>
    <row r="682" spans="1:5">
      <c r="A682" s="140" t="s">
        <v>956</v>
      </c>
      <c r="B682" s="140" t="s">
        <v>378</v>
      </c>
      <c r="C682">
        <v>4</v>
      </c>
      <c r="E682">
        <v>4</v>
      </c>
    </row>
    <row r="683" spans="1:5">
      <c r="A683" s="140" t="s">
        <v>957</v>
      </c>
      <c r="B683" s="140" t="s">
        <v>378</v>
      </c>
      <c r="C683">
        <v>3</v>
      </c>
      <c r="D683">
        <v>1</v>
      </c>
      <c r="E683">
        <v>4</v>
      </c>
    </row>
    <row r="684" spans="1:5">
      <c r="A684" s="140" t="s">
        <v>958</v>
      </c>
      <c r="B684" s="140" t="s">
        <v>378</v>
      </c>
      <c r="C684">
        <v>3</v>
      </c>
      <c r="D684">
        <v>1</v>
      </c>
      <c r="E684">
        <v>4</v>
      </c>
    </row>
    <row r="685" spans="1:5">
      <c r="A685" s="140" t="s">
        <v>959</v>
      </c>
      <c r="B685" s="140" t="s">
        <v>378</v>
      </c>
      <c r="C685">
        <v>4</v>
      </c>
      <c r="E685">
        <v>4</v>
      </c>
    </row>
    <row r="686" spans="1:5">
      <c r="A686" s="140" t="s">
        <v>960</v>
      </c>
      <c r="B686" s="140" t="s">
        <v>378</v>
      </c>
      <c r="C686">
        <v>2</v>
      </c>
      <c r="D686">
        <v>2</v>
      </c>
      <c r="E686">
        <v>4</v>
      </c>
    </row>
    <row r="687" spans="1:5">
      <c r="A687" s="140" t="s">
        <v>961</v>
      </c>
      <c r="B687" s="140" t="s">
        <v>378</v>
      </c>
      <c r="C687">
        <v>4</v>
      </c>
      <c r="E687">
        <v>4</v>
      </c>
    </row>
    <row r="688" spans="1:5">
      <c r="A688" s="140" t="s">
        <v>962</v>
      </c>
      <c r="B688" s="140" t="s">
        <v>378</v>
      </c>
      <c r="C688">
        <v>3</v>
      </c>
      <c r="D688">
        <v>1</v>
      </c>
      <c r="E688">
        <v>4</v>
      </c>
    </row>
    <row r="689" spans="1:5">
      <c r="A689" s="140" t="s">
        <v>963</v>
      </c>
      <c r="B689" s="140" t="s">
        <v>378</v>
      </c>
      <c r="C689">
        <v>3</v>
      </c>
      <c r="D689">
        <v>1</v>
      </c>
      <c r="E689">
        <v>4</v>
      </c>
    </row>
    <row r="690" spans="1:5">
      <c r="A690" s="140" t="s">
        <v>964</v>
      </c>
      <c r="B690" s="140" t="s">
        <v>378</v>
      </c>
      <c r="C690">
        <v>2</v>
      </c>
      <c r="D690">
        <v>2</v>
      </c>
      <c r="E690">
        <v>4</v>
      </c>
    </row>
    <row r="691" spans="1:5">
      <c r="A691" s="140" t="s">
        <v>965</v>
      </c>
      <c r="B691" s="140" t="s">
        <v>378</v>
      </c>
      <c r="C691">
        <v>2</v>
      </c>
      <c r="D691">
        <v>2</v>
      </c>
      <c r="E691">
        <v>4</v>
      </c>
    </row>
    <row r="692" spans="1:5">
      <c r="A692" s="140" t="s">
        <v>966</v>
      </c>
      <c r="B692" s="140" t="s">
        <v>378</v>
      </c>
      <c r="C692">
        <v>3</v>
      </c>
      <c r="D692">
        <v>1</v>
      </c>
      <c r="E692">
        <v>4</v>
      </c>
    </row>
    <row r="693" spans="1:5">
      <c r="A693" s="140" t="s">
        <v>967</v>
      </c>
      <c r="B693" s="140" t="s">
        <v>378</v>
      </c>
      <c r="C693">
        <v>4</v>
      </c>
      <c r="E693">
        <v>4</v>
      </c>
    </row>
    <row r="694" spans="1:5">
      <c r="A694" s="140" t="s">
        <v>968</v>
      </c>
      <c r="B694" s="140" t="s">
        <v>378</v>
      </c>
      <c r="C694">
        <v>3</v>
      </c>
      <c r="D694">
        <v>1</v>
      </c>
      <c r="E694">
        <v>4</v>
      </c>
    </row>
    <row r="695" spans="1:5">
      <c r="A695" s="140" t="s">
        <v>969</v>
      </c>
      <c r="B695" s="140" t="s">
        <v>378</v>
      </c>
      <c r="C695">
        <v>1</v>
      </c>
      <c r="D695">
        <v>3</v>
      </c>
      <c r="E695">
        <v>4</v>
      </c>
    </row>
    <row r="696" spans="1:5">
      <c r="A696" s="140" t="s">
        <v>970</v>
      </c>
      <c r="B696" s="140" t="s">
        <v>378</v>
      </c>
      <c r="C696">
        <v>4</v>
      </c>
      <c r="E696">
        <v>4</v>
      </c>
    </row>
    <row r="697" spans="1:5">
      <c r="A697" s="140" t="s">
        <v>971</v>
      </c>
      <c r="B697" s="140" t="s">
        <v>378</v>
      </c>
      <c r="C697">
        <v>3</v>
      </c>
      <c r="D697">
        <v>1</v>
      </c>
      <c r="E697">
        <v>4</v>
      </c>
    </row>
    <row r="698" spans="1:5">
      <c r="A698" s="140" t="s">
        <v>972</v>
      </c>
      <c r="B698" s="140" t="s">
        <v>378</v>
      </c>
      <c r="C698">
        <v>4</v>
      </c>
      <c r="E698">
        <v>4</v>
      </c>
    </row>
    <row r="699" spans="1:5">
      <c r="A699" s="140" t="s">
        <v>973</v>
      </c>
      <c r="B699" s="140" t="s">
        <v>378</v>
      </c>
      <c r="C699">
        <v>3</v>
      </c>
      <c r="D699">
        <v>1</v>
      </c>
      <c r="E699">
        <v>4</v>
      </c>
    </row>
    <row r="700" spans="1:5">
      <c r="A700" s="140" t="s">
        <v>974</v>
      </c>
      <c r="B700" s="140" t="s">
        <v>378</v>
      </c>
      <c r="C700">
        <v>4</v>
      </c>
      <c r="E700">
        <v>4</v>
      </c>
    </row>
    <row r="701" spans="1:5">
      <c r="A701" s="140" t="s">
        <v>975</v>
      </c>
      <c r="B701" s="140" t="s">
        <v>378</v>
      </c>
      <c r="C701">
        <v>1</v>
      </c>
      <c r="D701">
        <v>3</v>
      </c>
      <c r="E701">
        <v>4</v>
      </c>
    </row>
    <row r="702" spans="1:5">
      <c r="A702" s="140" t="s">
        <v>976</v>
      </c>
      <c r="B702" s="140" t="s">
        <v>378</v>
      </c>
      <c r="C702">
        <v>4</v>
      </c>
      <c r="E702">
        <v>4</v>
      </c>
    </row>
    <row r="703" spans="1:5">
      <c r="A703" s="140" t="s">
        <v>977</v>
      </c>
      <c r="B703" s="140" t="s">
        <v>378</v>
      </c>
      <c r="C703">
        <v>4</v>
      </c>
      <c r="E703">
        <v>4</v>
      </c>
    </row>
    <row r="704" spans="1:5">
      <c r="A704" s="140" t="s">
        <v>978</v>
      </c>
      <c r="B704" s="140" t="s">
        <v>378</v>
      </c>
      <c r="C704">
        <v>4</v>
      </c>
      <c r="E704">
        <v>4</v>
      </c>
    </row>
    <row r="705" spans="1:5">
      <c r="A705" s="140" t="s">
        <v>979</v>
      </c>
      <c r="B705" s="140" t="s">
        <v>378</v>
      </c>
      <c r="C705">
        <v>4</v>
      </c>
      <c r="E705">
        <v>4</v>
      </c>
    </row>
    <row r="706" spans="1:5">
      <c r="A706" s="140" t="s">
        <v>980</v>
      </c>
      <c r="B706" s="140" t="s">
        <v>378</v>
      </c>
      <c r="C706">
        <v>3</v>
      </c>
      <c r="D706">
        <v>1</v>
      </c>
      <c r="E706">
        <v>4</v>
      </c>
    </row>
    <row r="707" spans="1:5">
      <c r="A707" s="140" t="s">
        <v>981</v>
      </c>
      <c r="B707" s="140" t="s">
        <v>378</v>
      </c>
      <c r="C707">
        <v>4</v>
      </c>
      <c r="E707">
        <v>4</v>
      </c>
    </row>
    <row r="708" spans="1:5">
      <c r="A708" s="140" t="s">
        <v>982</v>
      </c>
      <c r="B708" s="140" t="s">
        <v>378</v>
      </c>
      <c r="C708">
        <v>3</v>
      </c>
      <c r="D708">
        <v>1</v>
      </c>
      <c r="E708">
        <v>4</v>
      </c>
    </row>
    <row r="709" spans="1:5">
      <c r="A709" s="140" t="s">
        <v>983</v>
      </c>
      <c r="B709" s="140" t="s">
        <v>378</v>
      </c>
      <c r="C709">
        <v>3</v>
      </c>
      <c r="D709">
        <v>1</v>
      </c>
      <c r="E709">
        <v>4</v>
      </c>
    </row>
    <row r="710" spans="1:5">
      <c r="A710" s="140" t="s">
        <v>984</v>
      </c>
      <c r="B710" s="140" t="s">
        <v>378</v>
      </c>
      <c r="C710">
        <v>4</v>
      </c>
      <c r="E710">
        <v>4</v>
      </c>
    </row>
    <row r="711" spans="1:5">
      <c r="A711" s="140" t="s">
        <v>985</v>
      </c>
      <c r="B711" s="140" t="s">
        <v>378</v>
      </c>
      <c r="C711">
        <v>4</v>
      </c>
      <c r="E711">
        <v>4</v>
      </c>
    </row>
    <row r="712" spans="1:5">
      <c r="A712" s="140" t="s">
        <v>986</v>
      </c>
      <c r="B712" s="140" t="s">
        <v>378</v>
      </c>
      <c r="C712">
        <v>4</v>
      </c>
      <c r="E712">
        <v>4</v>
      </c>
    </row>
    <row r="713" spans="1:5">
      <c r="A713" s="140" t="s">
        <v>987</v>
      </c>
      <c r="B713" s="140" t="s">
        <v>378</v>
      </c>
      <c r="C713">
        <v>4</v>
      </c>
      <c r="E713">
        <v>4</v>
      </c>
    </row>
    <row r="714" spans="1:5">
      <c r="A714" s="140" t="s">
        <v>988</v>
      </c>
      <c r="B714" s="140" t="s">
        <v>378</v>
      </c>
      <c r="C714">
        <v>2</v>
      </c>
      <c r="D714">
        <v>2</v>
      </c>
      <c r="E714">
        <v>4</v>
      </c>
    </row>
    <row r="715" spans="1:5">
      <c r="A715" s="140" t="s">
        <v>989</v>
      </c>
      <c r="B715" s="140" t="s">
        <v>378</v>
      </c>
      <c r="C715">
        <v>3</v>
      </c>
      <c r="E715">
        <v>3</v>
      </c>
    </row>
    <row r="716" spans="1:5">
      <c r="A716" s="140" t="s">
        <v>990</v>
      </c>
      <c r="B716" s="140" t="s">
        <v>378</v>
      </c>
      <c r="C716">
        <v>3</v>
      </c>
      <c r="E716">
        <v>3</v>
      </c>
    </row>
    <row r="717" spans="1:5">
      <c r="A717" s="140" t="s">
        <v>991</v>
      </c>
      <c r="B717" s="140" t="s">
        <v>378</v>
      </c>
      <c r="C717">
        <v>3</v>
      </c>
      <c r="E717">
        <v>3</v>
      </c>
    </row>
    <row r="718" spans="1:5">
      <c r="A718" s="140" t="s">
        <v>992</v>
      </c>
      <c r="B718" s="140" t="s">
        <v>378</v>
      </c>
      <c r="C718">
        <v>2</v>
      </c>
      <c r="D718">
        <v>1</v>
      </c>
      <c r="E718">
        <v>3</v>
      </c>
    </row>
    <row r="719" spans="1:5">
      <c r="A719" s="140" t="s">
        <v>993</v>
      </c>
      <c r="B719" s="140" t="s">
        <v>378</v>
      </c>
      <c r="C719">
        <v>2</v>
      </c>
      <c r="D719">
        <v>1</v>
      </c>
      <c r="E719">
        <v>3</v>
      </c>
    </row>
    <row r="720" spans="1:5">
      <c r="A720" s="140" t="s">
        <v>994</v>
      </c>
      <c r="B720" s="140" t="s">
        <v>378</v>
      </c>
      <c r="C720">
        <v>2</v>
      </c>
      <c r="D720">
        <v>1</v>
      </c>
      <c r="E720">
        <v>3</v>
      </c>
    </row>
    <row r="721" spans="1:5">
      <c r="A721" s="140" t="s">
        <v>995</v>
      </c>
      <c r="B721" s="140" t="s">
        <v>378</v>
      </c>
      <c r="C721">
        <v>1</v>
      </c>
      <c r="D721">
        <v>2</v>
      </c>
      <c r="E721">
        <v>3</v>
      </c>
    </row>
    <row r="722" spans="1:5">
      <c r="A722" s="140" t="s">
        <v>996</v>
      </c>
      <c r="B722" s="140" t="s">
        <v>378</v>
      </c>
      <c r="C722">
        <v>1</v>
      </c>
      <c r="D722">
        <v>2</v>
      </c>
      <c r="E722">
        <v>3</v>
      </c>
    </row>
    <row r="723" spans="1:5">
      <c r="A723" s="140" t="s">
        <v>997</v>
      </c>
      <c r="B723" s="140" t="s">
        <v>378</v>
      </c>
      <c r="C723">
        <v>3</v>
      </c>
      <c r="E723">
        <v>3</v>
      </c>
    </row>
    <row r="724" spans="1:5">
      <c r="A724" s="140" t="s">
        <v>998</v>
      </c>
      <c r="B724" s="140" t="s">
        <v>378</v>
      </c>
      <c r="C724">
        <v>2</v>
      </c>
      <c r="D724">
        <v>1</v>
      </c>
      <c r="E724">
        <v>3</v>
      </c>
    </row>
    <row r="725" spans="1:5">
      <c r="A725" s="140" t="s">
        <v>999</v>
      </c>
      <c r="B725" s="140" t="s">
        <v>378</v>
      </c>
      <c r="C725">
        <v>3</v>
      </c>
      <c r="E725">
        <v>3</v>
      </c>
    </row>
    <row r="726" spans="1:5">
      <c r="A726" s="140" t="s">
        <v>1000</v>
      </c>
      <c r="B726" s="140" t="s">
        <v>378</v>
      </c>
      <c r="C726">
        <v>3</v>
      </c>
      <c r="E726">
        <v>3</v>
      </c>
    </row>
    <row r="727" spans="1:5">
      <c r="A727" s="140" t="s">
        <v>1001</v>
      </c>
      <c r="B727" s="140" t="s">
        <v>378</v>
      </c>
      <c r="C727">
        <v>3</v>
      </c>
      <c r="E727">
        <v>3</v>
      </c>
    </row>
    <row r="728" spans="1:5">
      <c r="A728" s="140" t="s">
        <v>1002</v>
      </c>
      <c r="B728" s="140" t="s">
        <v>378</v>
      </c>
      <c r="C728">
        <v>2</v>
      </c>
      <c r="D728">
        <v>1</v>
      </c>
      <c r="E728">
        <v>3</v>
      </c>
    </row>
    <row r="729" spans="1:5">
      <c r="A729" s="140" t="s">
        <v>1003</v>
      </c>
      <c r="B729" s="140" t="s">
        <v>378</v>
      </c>
      <c r="C729">
        <v>3</v>
      </c>
      <c r="E729">
        <v>3</v>
      </c>
    </row>
    <row r="730" spans="1:5">
      <c r="A730" s="140" t="s">
        <v>1004</v>
      </c>
      <c r="B730" s="140" t="s">
        <v>378</v>
      </c>
      <c r="C730">
        <v>3</v>
      </c>
      <c r="E730">
        <v>3</v>
      </c>
    </row>
    <row r="731" spans="1:5">
      <c r="A731" s="140" t="s">
        <v>1005</v>
      </c>
      <c r="B731" s="140" t="s">
        <v>378</v>
      </c>
      <c r="C731">
        <v>3</v>
      </c>
      <c r="E731">
        <v>3</v>
      </c>
    </row>
    <row r="732" spans="1:5">
      <c r="A732" s="140" t="s">
        <v>1006</v>
      </c>
      <c r="B732" s="140" t="s">
        <v>378</v>
      </c>
      <c r="C732">
        <v>3</v>
      </c>
      <c r="E732">
        <v>3</v>
      </c>
    </row>
    <row r="733" spans="1:5">
      <c r="A733" s="140" t="s">
        <v>1007</v>
      </c>
      <c r="B733" s="140" t="s">
        <v>378</v>
      </c>
      <c r="C733">
        <v>3</v>
      </c>
      <c r="E733">
        <v>3</v>
      </c>
    </row>
    <row r="734" spans="1:5">
      <c r="A734" s="140" t="s">
        <v>1008</v>
      </c>
      <c r="B734" s="140" t="s">
        <v>378</v>
      </c>
      <c r="C734">
        <v>3</v>
      </c>
      <c r="E734">
        <v>3</v>
      </c>
    </row>
    <row r="735" spans="1:5">
      <c r="A735" s="140" t="s">
        <v>1009</v>
      </c>
      <c r="B735" s="140" t="s">
        <v>378</v>
      </c>
      <c r="C735">
        <v>1</v>
      </c>
      <c r="D735">
        <v>2</v>
      </c>
      <c r="E735">
        <v>3</v>
      </c>
    </row>
    <row r="736" spans="1:5">
      <c r="A736" s="140" t="s">
        <v>1010</v>
      </c>
      <c r="B736" s="140" t="s">
        <v>378</v>
      </c>
      <c r="C736">
        <v>2</v>
      </c>
      <c r="D736">
        <v>1</v>
      </c>
      <c r="E736">
        <v>3</v>
      </c>
    </row>
    <row r="737" spans="1:5">
      <c r="A737" s="140" t="s">
        <v>1011</v>
      </c>
      <c r="B737" s="140" t="s">
        <v>378</v>
      </c>
      <c r="C737">
        <v>2</v>
      </c>
      <c r="D737">
        <v>1</v>
      </c>
      <c r="E737">
        <v>3</v>
      </c>
    </row>
    <row r="738" spans="1:5">
      <c r="A738" s="140" t="s">
        <v>1012</v>
      </c>
      <c r="B738" s="140" t="s">
        <v>378</v>
      </c>
      <c r="C738">
        <v>1</v>
      </c>
      <c r="D738">
        <v>2</v>
      </c>
      <c r="E738">
        <v>3</v>
      </c>
    </row>
    <row r="739" spans="1:5">
      <c r="A739" s="140" t="s">
        <v>1013</v>
      </c>
      <c r="B739" s="140" t="s">
        <v>378</v>
      </c>
      <c r="C739">
        <v>3</v>
      </c>
      <c r="E739">
        <v>3</v>
      </c>
    </row>
    <row r="740" spans="1:5">
      <c r="A740" s="140" t="s">
        <v>1014</v>
      </c>
      <c r="B740" s="140" t="s">
        <v>378</v>
      </c>
      <c r="C740">
        <v>2</v>
      </c>
      <c r="D740">
        <v>1</v>
      </c>
      <c r="E740">
        <v>3</v>
      </c>
    </row>
    <row r="741" spans="1:5">
      <c r="A741" s="140" t="s">
        <v>1015</v>
      </c>
      <c r="B741" s="140" t="s">
        <v>378</v>
      </c>
      <c r="C741">
        <v>3</v>
      </c>
      <c r="E741">
        <v>3</v>
      </c>
    </row>
    <row r="742" spans="1:5">
      <c r="A742" s="140" t="s">
        <v>1016</v>
      </c>
      <c r="B742" s="140" t="s">
        <v>378</v>
      </c>
      <c r="C742">
        <v>3</v>
      </c>
      <c r="E742">
        <v>3</v>
      </c>
    </row>
    <row r="743" spans="1:5">
      <c r="A743" s="140" t="s">
        <v>1017</v>
      </c>
      <c r="B743" s="140" t="s">
        <v>378</v>
      </c>
      <c r="C743">
        <v>3</v>
      </c>
      <c r="E743">
        <v>3</v>
      </c>
    </row>
    <row r="744" spans="1:5">
      <c r="A744" s="140" t="s">
        <v>1018</v>
      </c>
      <c r="B744" s="140" t="s">
        <v>378</v>
      </c>
      <c r="C744">
        <v>2</v>
      </c>
      <c r="D744">
        <v>1</v>
      </c>
      <c r="E744">
        <v>3</v>
      </c>
    </row>
    <row r="745" spans="1:5">
      <c r="A745" s="140" t="s">
        <v>1019</v>
      </c>
      <c r="B745" s="140" t="s">
        <v>378</v>
      </c>
      <c r="C745">
        <v>2</v>
      </c>
      <c r="D745">
        <v>1</v>
      </c>
      <c r="E745">
        <v>3</v>
      </c>
    </row>
    <row r="746" spans="1:5">
      <c r="A746" s="140" t="s">
        <v>1020</v>
      </c>
      <c r="B746" s="140" t="s">
        <v>378</v>
      </c>
      <c r="C746">
        <v>3</v>
      </c>
      <c r="E746">
        <v>3</v>
      </c>
    </row>
    <row r="747" spans="1:5">
      <c r="A747" s="140" t="s">
        <v>1021</v>
      </c>
      <c r="B747" s="140" t="s">
        <v>378</v>
      </c>
      <c r="C747">
        <v>2</v>
      </c>
      <c r="D747">
        <v>1</v>
      </c>
      <c r="E747">
        <v>3</v>
      </c>
    </row>
    <row r="748" spans="1:5">
      <c r="A748" s="140" t="s">
        <v>1022</v>
      </c>
      <c r="B748" s="140" t="s">
        <v>378</v>
      </c>
      <c r="C748">
        <v>1</v>
      </c>
      <c r="D748">
        <v>2</v>
      </c>
      <c r="E748">
        <v>3</v>
      </c>
    </row>
    <row r="749" spans="1:5">
      <c r="A749" s="140" t="s">
        <v>1023</v>
      </c>
      <c r="B749" s="140" t="s">
        <v>378</v>
      </c>
      <c r="C749">
        <v>3</v>
      </c>
      <c r="E749">
        <v>3</v>
      </c>
    </row>
    <row r="750" spans="1:5">
      <c r="A750" s="140" t="s">
        <v>1024</v>
      </c>
      <c r="B750" s="140" t="s">
        <v>378</v>
      </c>
      <c r="C750">
        <v>3</v>
      </c>
      <c r="E750">
        <v>3</v>
      </c>
    </row>
    <row r="751" spans="1:5">
      <c r="A751" s="140" t="s">
        <v>1025</v>
      </c>
      <c r="B751" s="140" t="s">
        <v>378</v>
      </c>
      <c r="C751">
        <v>3</v>
      </c>
      <c r="E751">
        <v>3</v>
      </c>
    </row>
    <row r="752" spans="1:5">
      <c r="A752" s="140" t="s">
        <v>1026</v>
      </c>
      <c r="B752" s="140" t="s">
        <v>378</v>
      </c>
      <c r="C752">
        <v>3</v>
      </c>
      <c r="E752">
        <v>3</v>
      </c>
    </row>
    <row r="753" spans="1:5">
      <c r="A753" s="140" t="s">
        <v>1027</v>
      </c>
      <c r="B753" s="140" t="s">
        <v>378</v>
      </c>
      <c r="C753">
        <v>2</v>
      </c>
      <c r="D753">
        <v>1</v>
      </c>
      <c r="E753">
        <v>3</v>
      </c>
    </row>
    <row r="754" spans="1:5">
      <c r="A754" s="140" t="s">
        <v>1028</v>
      </c>
      <c r="B754" s="140" t="s">
        <v>378</v>
      </c>
      <c r="C754">
        <v>1</v>
      </c>
      <c r="D754">
        <v>2</v>
      </c>
      <c r="E754">
        <v>3</v>
      </c>
    </row>
    <row r="755" spans="1:5">
      <c r="A755" s="140" t="s">
        <v>1029</v>
      </c>
      <c r="B755" s="140" t="s">
        <v>378</v>
      </c>
      <c r="C755">
        <v>3</v>
      </c>
      <c r="E755">
        <v>3</v>
      </c>
    </row>
    <row r="756" spans="1:5">
      <c r="A756" s="140" t="s">
        <v>1030</v>
      </c>
      <c r="B756" s="140" t="s">
        <v>378</v>
      </c>
      <c r="C756">
        <v>2</v>
      </c>
      <c r="D756">
        <v>1</v>
      </c>
      <c r="E756">
        <v>3</v>
      </c>
    </row>
    <row r="757" spans="1:5">
      <c r="A757" s="140" t="s">
        <v>1031</v>
      </c>
      <c r="B757" s="140" t="s">
        <v>378</v>
      </c>
      <c r="C757">
        <v>2</v>
      </c>
      <c r="D757">
        <v>1</v>
      </c>
      <c r="E757">
        <v>3</v>
      </c>
    </row>
    <row r="758" spans="1:5">
      <c r="A758" s="140" t="s">
        <v>1032</v>
      </c>
      <c r="B758" s="140" t="s">
        <v>378</v>
      </c>
      <c r="C758">
        <v>3</v>
      </c>
      <c r="E758">
        <v>3</v>
      </c>
    </row>
    <row r="759" spans="1:5">
      <c r="A759" s="140" t="s">
        <v>1033</v>
      </c>
      <c r="B759" s="140" t="s">
        <v>378</v>
      </c>
      <c r="C759">
        <v>3</v>
      </c>
      <c r="E759">
        <v>3</v>
      </c>
    </row>
    <row r="760" spans="1:5">
      <c r="A760" s="140" t="s">
        <v>1034</v>
      </c>
      <c r="B760" s="140" t="s">
        <v>378</v>
      </c>
      <c r="C760">
        <v>3</v>
      </c>
      <c r="E760">
        <v>3</v>
      </c>
    </row>
    <row r="761" spans="1:5">
      <c r="A761" s="140" t="s">
        <v>1035</v>
      </c>
      <c r="B761" s="140" t="s">
        <v>378</v>
      </c>
      <c r="C761">
        <v>2</v>
      </c>
      <c r="D761">
        <v>1</v>
      </c>
      <c r="E761">
        <v>3</v>
      </c>
    </row>
    <row r="762" spans="1:5">
      <c r="A762" s="140" t="s">
        <v>1036</v>
      </c>
      <c r="B762" s="140" t="s">
        <v>378</v>
      </c>
      <c r="C762">
        <v>3</v>
      </c>
      <c r="E762">
        <v>3</v>
      </c>
    </row>
    <row r="763" spans="1:5">
      <c r="A763" s="140" t="s">
        <v>1037</v>
      </c>
      <c r="B763" s="140" t="s">
        <v>378</v>
      </c>
      <c r="C763">
        <v>1</v>
      </c>
      <c r="D763">
        <v>2</v>
      </c>
      <c r="E763">
        <v>3</v>
      </c>
    </row>
    <row r="764" spans="1:5">
      <c r="A764" s="140" t="s">
        <v>1038</v>
      </c>
      <c r="B764" s="140" t="s">
        <v>378</v>
      </c>
      <c r="C764">
        <v>3</v>
      </c>
      <c r="E764">
        <v>3</v>
      </c>
    </row>
    <row r="765" spans="1:5">
      <c r="A765" s="140" t="s">
        <v>1039</v>
      </c>
      <c r="B765" s="140" t="s">
        <v>378</v>
      </c>
      <c r="C765">
        <v>2</v>
      </c>
      <c r="D765">
        <v>1</v>
      </c>
      <c r="E765">
        <v>3</v>
      </c>
    </row>
    <row r="766" spans="1:5">
      <c r="A766" s="140" t="s">
        <v>1040</v>
      </c>
      <c r="B766" s="140" t="s">
        <v>378</v>
      </c>
      <c r="C766">
        <v>3</v>
      </c>
      <c r="E766">
        <v>3</v>
      </c>
    </row>
    <row r="767" spans="1:5">
      <c r="A767" s="140" t="s">
        <v>1041</v>
      </c>
      <c r="B767" s="140" t="s">
        <v>378</v>
      </c>
      <c r="C767">
        <v>1</v>
      </c>
      <c r="D767">
        <v>2</v>
      </c>
      <c r="E767">
        <v>3</v>
      </c>
    </row>
    <row r="768" spans="1:5">
      <c r="A768" s="140" t="s">
        <v>1042</v>
      </c>
      <c r="B768" s="140" t="s">
        <v>378</v>
      </c>
      <c r="C768">
        <v>3</v>
      </c>
      <c r="E768">
        <v>3</v>
      </c>
    </row>
    <row r="769" spans="1:5">
      <c r="A769" s="140" t="s">
        <v>1043</v>
      </c>
      <c r="B769" s="140" t="s">
        <v>378</v>
      </c>
      <c r="C769">
        <v>3</v>
      </c>
      <c r="E769">
        <v>3</v>
      </c>
    </row>
    <row r="770" spans="1:5">
      <c r="A770" s="140" t="s">
        <v>1044</v>
      </c>
      <c r="B770" s="140" t="s">
        <v>378</v>
      </c>
      <c r="D770">
        <v>3</v>
      </c>
      <c r="E770">
        <v>3</v>
      </c>
    </row>
    <row r="771" spans="1:5">
      <c r="A771" s="140" t="s">
        <v>1045</v>
      </c>
      <c r="B771" s="140" t="s">
        <v>378</v>
      </c>
      <c r="D771">
        <v>3</v>
      </c>
      <c r="E771">
        <v>3</v>
      </c>
    </row>
    <row r="772" spans="1:5">
      <c r="A772" s="140" t="s">
        <v>1046</v>
      </c>
      <c r="B772" s="140" t="s">
        <v>378</v>
      </c>
      <c r="C772">
        <v>3</v>
      </c>
      <c r="E772">
        <v>3</v>
      </c>
    </row>
    <row r="773" spans="1:5">
      <c r="A773" s="140" t="s">
        <v>1047</v>
      </c>
      <c r="B773" s="140" t="s">
        <v>378</v>
      </c>
      <c r="C773">
        <v>2</v>
      </c>
      <c r="D773">
        <v>1</v>
      </c>
      <c r="E773">
        <v>3</v>
      </c>
    </row>
    <row r="774" spans="1:5">
      <c r="A774" s="140" t="s">
        <v>1048</v>
      </c>
      <c r="B774" s="140" t="s">
        <v>378</v>
      </c>
      <c r="C774">
        <v>3</v>
      </c>
      <c r="E774">
        <v>3</v>
      </c>
    </row>
    <row r="775" spans="1:5">
      <c r="A775" s="140" t="s">
        <v>1049</v>
      </c>
      <c r="B775" s="140" t="s">
        <v>378</v>
      </c>
      <c r="C775">
        <v>2</v>
      </c>
      <c r="D775">
        <v>1</v>
      </c>
      <c r="E775">
        <v>3</v>
      </c>
    </row>
    <row r="776" spans="1:5">
      <c r="A776" s="140" t="s">
        <v>1050</v>
      </c>
      <c r="B776" s="140" t="s">
        <v>378</v>
      </c>
      <c r="C776">
        <v>3</v>
      </c>
      <c r="E776">
        <v>3</v>
      </c>
    </row>
    <row r="777" spans="1:5">
      <c r="A777" s="140" t="s">
        <v>1051</v>
      </c>
      <c r="B777" s="140" t="s">
        <v>378</v>
      </c>
      <c r="C777">
        <v>3</v>
      </c>
      <c r="E777">
        <v>3</v>
      </c>
    </row>
    <row r="778" spans="1:5">
      <c r="A778" s="140" t="s">
        <v>1052</v>
      </c>
      <c r="B778" s="140" t="s">
        <v>378</v>
      </c>
      <c r="C778">
        <v>3</v>
      </c>
      <c r="E778">
        <v>3</v>
      </c>
    </row>
    <row r="779" spans="1:5">
      <c r="A779" s="140" t="s">
        <v>1053</v>
      </c>
      <c r="B779" s="140" t="s">
        <v>378</v>
      </c>
      <c r="C779">
        <v>3</v>
      </c>
      <c r="E779">
        <v>3</v>
      </c>
    </row>
    <row r="780" spans="1:5">
      <c r="A780" s="140" t="s">
        <v>1054</v>
      </c>
      <c r="B780" s="140" t="s">
        <v>378</v>
      </c>
      <c r="C780">
        <v>3</v>
      </c>
      <c r="E780">
        <v>3</v>
      </c>
    </row>
    <row r="781" spans="1:5">
      <c r="A781" s="140" t="s">
        <v>1055</v>
      </c>
      <c r="B781" s="140" t="s">
        <v>378</v>
      </c>
      <c r="C781">
        <v>3</v>
      </c>
      <c r="E781">
        <v>3</v>
      </c>
    </row>
    <row r="782" spans="1:5">
      <c r="A782" s="140" t="s">
        <v>1056</v>
      </c>
      <c r="B782" s="140" t="s">
        <v>378</v>
      </c>
      <c r="C782">
        <v>1</v>
      </c>
      <c r="D782">
        <v>1</v>
      </c>
      <c r="E782">
        <v>2</v>
      </c>
    </row>
    <row r="783" spans="1:5">
      <c r="A783" s="140" t="s">
        <v>1057</v>
      </c>
      <c r="B783" s="140" t="s">
        <v>378</v>
      </c>
      <c r="C783">
        <v>1</v>
      </c>
      <c r="D783">
        <v>1</v>
      </c>
      <c r="E783">
        <v>2</v>
      </c>
    </row>
    <row r="784" spans="1:5">
      <c r="A784" s="140" t="s">
        <v>1058</v>
      </c>
      <c r="B784" s="140" t="s">
        <v>378</v>
      </c>
      <c r="C784">
        <v>1</v>
      </c>
      <c r="D784">
        <v>1</v>
      </c>
      <c r="E784">
        <v>2</v>
      </c>
    </row>
    <row r="785" spans="1:5">
      <c r="A785" s="140" t="s">
        <v>1059</v>
      </c>
      <c r="B785" s="140" t="s">
        <v>378</v>
      </c>
      <c r="C785">
        <v>2</v>
      </c>
      <c r="E785">
        <v>2</v>
      </c>
    </row>
    <row r="786" spans="1:5">
      <c r="A786" s="140" t="s">
        <v>1060</v>
      </c>
      <c r="B786" s="140" t="s">
        <v>378</v>
      </c>
      <c r="C786">
        <v>2</v>
      </c>
      <c r="E786">
        <v>2</v>
      </c>
    </row>
    <row r="787" spans="1:5">
      <c r="A787" s="140" t="s">
        <v>1061</v>
      </c>
      <c r="B787" s="140" t="s">
        <v>378</v>
      </c>
      <c r="C787">
        <v>2</v>
      </c>
      <c r="E787">
        <v>2</v>
      </c>
    </row>
    <row r="788" spans="1:5">
      <c r="A788" s="140" t="s">
        <v>1062</v>
      </c>
      <c r="B788" s="140" t="s">
        <v>378</v>
      </c>
      <c r="C788">
        <v>2</v>
      </c>
      <c r="E788">
        <v>2</v>
      </c>
    </row>
    <row r="789" spans="1:5">
      <c r="A789" s="140" t="s">
        <v>1063</v>
      </c>
      <c r="B789" s="140" t="s">
        <v>378</v>
      </c>
      <c r="C789">
        <v>2</v>
      </c>
      <c r="E789">
        <v>2</v>
      </c>
    </row>
    <row r="790" spans="1:5">
      <c r="A790" s="140" t="s">
        <v>1064</v>
      </c>
      <c r="B790" s="140" t="s">
        <v>378</v>
      </c>
      <c r="C790">
        <v>2</v>
      </c>
      <c r="E790">
        <v>2</v>
      </c>
    </row>
    <row r="791" spans="1:5">
      <c r="A791" s="140" t="s">
        <v>1065</v>
      </c>
      <c r="B791" s="140" t="s">
        <v>378</v>
      </c>
      <c r="C791">
        <v>2</v>
      </c>
      <c r="E791">
        <v>2</v>
      </c>
    </row>
    <row r="792" spans="1:5">
      <c r="A792" s="140" t="s">
        <v>1066</v>
      </c>
      <c r="B792" s="140" t="s">
        <v>378</v>
      </c>
      <c r="D792">
        <v>2</v>
      </c>
      <c r="E792">
        <v>2</v>
      </c>
    </row>
    <row r="793" spans="1:5">
      <c r="A793" s="140" t="s">
        <v>1067</v>
      </c>
      <c r="B793" s="140" t="s">
        <v>378</v>
      </c>
      <c r="D793">
        <v>2</v>
      </c>
      <c r="E793">
        <v>2</v>
      </c>
    </row>
    <row r="794" spans="1:5">
      <c r="A794" s="140" t="s">
        <v>1068</v>
      </c>
      <c r="B794" s="140" t="s">
        <v>378</v>
      </c>
      <c r="C794">
        <v>2</v>
      </c>
      <c r="E794">
        <v>2</v>
      </c>
    </row>
    <row r="795" spans="1:5">
      <c r="A795" s="140" t="s">
        <v>1069</v>
      </c>
      <c r="B795" s="140" t="s">
        <v>378</v>
      </c>
      <c r="C795">
        <v>2</v>
      </c>
      <c r="E795">
        <v>2</v>
      </c>
    </row>
    <row r="796" spans="1:5">
      <c r="A796" s="140" t="s">
        <v>1070</v>
      </c>
      <c r="B796" s="140" t="s">
        <v>378</v>
      </c>
      <c r="C796">
        <v>2</v>
      </c>
      <c r="E796">
        <v>2</v>
      </c>
    </row>
    <row r="797" spans="1:5">
      <c r="A797" s="140" t="s">
        <v>1071</v>
      </c>
      <c r="B797" s="140" t="s">
        <v>378</v>
      </c>
      <c r="C797">
        <v>1</v>
      </c>
      <c r="D797">
        <v>1</v>
      </c>
      <c r="E797">
        <v>2</v>
      </c>
    </row>
    <row r="798" spans="1:5">
      <c r="A798" s="140" t="s">
        <v>1072</v>
      </c>
      <c r="B798" s="140" t="s">
        <v>378</v>
      </c>
      <c r="C798">
        <v>2</v>
      </c>
      <c r="E798">
        <v>2</v>
      </c>
    </row>
    <row r="799" spans="1:5">
      <c r="A799" s="140" t="s">
        <v>1073</v>
      </c>
      <c r="B799" s="140" t="s">
        <v>378</v>
      </c>
      <c r="C799">
        <v>2</v>
      </c>
      <c r="E799">
        <v>2</v>
      </c>
    </row>
    <row r="800" spans="1:5">
      <c r="A800" s="140" t="s">
        <v>1074</v>
      </c>
      <c r="B800" s="140" t="s">
        <v>378</v>
      </c>
      <c r="C800">
        <v>1</v>
      </c>
      <c r="D800">
        <v>1</v>
      </c>
      <c r="E800">
        <v>2</v>
      </c>
    </row>
    <row r="801" spans="1:5">
      <c r="A801" s="140" t="s">
        <v>1075</v>
      </c>
      <c r="B801" s="140" t="s">
        <v>378</v>
      </c>
      <c r="C801">
        <v>2</v>
      </c>
      <c r="E801">
        <v>2</v>
      </c>
    </row>
    <row r="802" spans="1:5">
      <c r="A802" s="140" t="s">
        <v>1076</v>
      </c>
      <c r="B802" s="140" t="s">
        <v>378</v>
      </c>
      <c r="C802">
        <v>2</v>
      </c>
      <c r="E802">
        <v>2</v>
      </c>
    </row>
    <row r="803" spans="1:5">
      <c r="A803" s="140" t="s">
        <v>1077</v>
      </c>
      <c r="B803" s="140" t="s">
        <v>378</v>
      </c>
      <c r="C803">
        <v>2</v>
      </c>
      <c r="E803">
        <v>2</v>
      </c>
    </row>
    <row r="804" spans="1:5">
      <c r="A804" s="140" t="s">
        <v>1078</v>
      </c>
      <c r="B804" s="140" t="s">
        <v>378</v>
      </c>
      <c r="C804">
        <v>2</v>
      </c>
      <c r="E804">
        <v>2</v>
      </c>
    </row>
    <row r="805" spans="1:5">
      <c r="A805" s="140" t="s">
        <v>1079</v>
      </c>
      <c r="B805" s="140" t="s">
        <v>378</v>
      </c>
      <c r="C805">
        <v>2</v>
      </c>
      <c r="E805">
        <v>2</v>
      </c>
    </row>
    <row r="806" spans="1:5">
      <c r="A806" s="140" t="s">
        <v>1080</v>
      </c>
      <c r="B806" s="140" t="s">
        <v>378</v>
      </c>
      <c r="C806">
        <v>2</v>
      </c>
      <c r="E806">
        <v>2</v>
      </c>
    </row>
    <row r="807" spans="1:5">
      <c r="A807" s="140" t="s">
        <v>1081</v>
      </c>
      <c r="B807" s="140" t="s">
        <v>378</v>
      </c>
      <c r="C807">
        <v>2</v>
      </c>
      <c r="E807">
        <v>2</v>
      </c>
    </row>
    <row r="808" spans="1:5">
      <c r="A808" s="140" t="s">
        <v>1082</v>
      </c>
      <c r="B808" s="140" t="s">
        <v>378</v>
      </c>
      <c r="C808">
        <v>2</v>
      </c>
      <c r="E808">
        <v>2</v>
      </c>
    </row>
    <row r="809" spans="1:5">
      <c r="A809" s="140" t="s">
        <v>1083</v>
      </c>
      <c r="B809" s="140" t="s">
        <v>378</v>
      </c>
      <c r="C809">
        <v>2</v>
      </c>
      <c r="E809">
        <v>2</v>
      </c>
    </row>
    <row r="810" spans="1:5">
      <c r="A810" s="140" t="s">
        <v>1084</v>
      </c>
      <c r="B810" s="140" t="s">
        <v>378</v>
      </c>
      <c r="C810">
        <v>2</v>
      </c>
      <c r="E810">
        <v>2</v>
      </c>
    </row>
    <row r="811" spans="1:5">
      <c r="A811" s="140" t="s">
        <v>1085</v>
      </c>
      <c r="B811" s="140" t="s">
        <v>378</v>
      </c>
      <c r="C811">
        <v>2</v>
      </c>
      <c r="E811">
        <v>2</v>
      </c>
    </row>
    <row r="812" spans="1:5">
      <c r="A812" s="140" t="s">
        <v>1086</v>
      </c>
      <c r="B812" s="140" t="s">
        <v>378</v>
      </c>
      <c r="C812">
        <v>2</v>
      </c>
      <c r="E812">
        <v>2</v>
      </c>
    </row>
    <row r="813" spans="1:5">
      <c r="A813" s="140" t="s">
        <v>1087</v>
      </c>
      <c r="B813" s="140" t="s">
        <v>378</v>
      </c>
      <c r="C813">
        <v>2</v>
      </c>
      <c r="E813">
        <v>2</v>
      </c>
    </row>
    <row r="814" spans="1:5">
      <c r="A814" s="140" t="s">
        <v>1088</v>
      </c>
      <c r="B814" s="140" t="s">
        <v>378</v>
      </c>
      <c r="C814">
        <v>2</v>
      </c>
      <c r="E814">
        <v>2</v>
      </c>
    </row>
    <row r="815" spans="1:5">
      <c r="A815" s="140" t="s">
        <v>1089</v>
      </c>
      <c r="B815" s="140" t="s">
        <v>378</v>
      </c>
      <c r="C815">
        <v>2</v>
      </c>
      <c r="E815">
        <v>2</v>
      </c>
    </row>
    <row r="816" spans="1:5">
      <c r="A816" s="140" t="s">
        <v>1090</v>
      </c>
      <c r="B816" s="140" t="s">
        <v>378</v>
      </c>
      <c r="C816">
        <v>2</v>
      </c>
      <c r="E816">
        <v>2</v>
      </c>
    </row>
    <row r="817" spans="1:5">
      <c r="A817" s="140" t="s">
        <v>1091</v>
      </c>
      <c r="B817" s="140" t="s">
        <v>378</v>
      </c>
      <c r="C817">
        <v>1</v>
      </c>
      <c r="D817">
        <v>1</v>
      </c>
      <c r="E817">
        <v>2</v>
      </c>
    </row>
    <row r="818" spans="1:5">
      <c r="A818" s="140" t="s">
        <v>1092</v>
      </c>
      <c r="B818" s="140" t="s">
        <v>378</v>
      </c>
      <c r="C818">
        <v>2</v>
      </c>
      <c r="E818">
        <v>2</v>
      </c>
    </row>
    <row r="819" spans="1:5">
      <c r="A819" s="140" t="s">
        <v>1093</v>
      </c>
      <c r="B819" s="140" t="s">
        <v>378</v>
      </c>
      <c r="C819">
        <v>2</v>
      </c>
      <c r="E819">
        <v>2</v>
      </c>
    </row>
    <row r="820" spans="1:5">
      <c r="A820" s="140" t="s">
        <v>1094</v>
      </c>
      <c r="B820" s="140" t="s">
        <v>378</v>
      </c>
      <c r="C820">
        <v>1</v>
      </c>
      <c r="D820">
        <v>1</v>
      </c>
      <c r="E820">
        <v>2</v>
      </c>
    </row>
    <row r="821" spans="1:5">
      <c r="A821" s="140" t="s">
        <v>1095</v>
      </c>
      <c r="B821" s="140" t="s">
        <v>378</v>
      </c>
      <c r="C821">
        <v>2</v>
      </c>
      <c r="E821">
        <v>2</v>
      </c>
    </row>
    <row r="822" spans="1:5">
      <c r="A822" s="140" t="s">
        <v>1096</v>
      </c>
      <c r="B822" s="140" t="s">
        <v>378</v>
      </c>
      <c r="C822">
        <v>2</v>
      </c>
      <c r="E822">
        <v>2</v>
      </c>
    </row>
    <row r="823" spans="1:5">
      <c r="A823" s="140" t="s">
        <v>1097</v>
      </c>
      <c r="B823" s="140" t="s">
        <v>378</v>
      </c>
      <c r="C823">
        <v>1</v>
      </c>
      <c r="D823">
        <v>1</v>
      </c>
      <c r="E823">
        <v>2</v>
      </c>
    </row>
    <row r="824" spans="1:5">
      <c r="A824" s="140" t="s">
        <v>1098</v>
      </c>
      <c r="B824" s="140" t="s">
        <v>378</v>
      </c>
      <c r="C824">
        <v>2</v>
      </c>
      <c r="E824">
        <v>2</v>
      </c>
    </row>
    <row r="825" spans="1:5">
      <c r="A825" s="140" t="s">
        <v>1099</v>
      </c>
      <c r="B825" s="140" t="s">
        <v>378</v>
      </c>
      <c r="C825">
        <v>2</v>
      </c>
      <c r="E825">
        <v>2</v>
      </c>
    </row>
    <row r="826" spans="1:5">
      <c r="A826" s="140" t="s">
        <v>1100</v>
      </c>
      <c r="B826" s="140" t="s">
        <v>378</v>
      </c>
      <c r="C826">
        <v>1</v>
      </c>
      <c r="D826">
        <v>1</v>
      </c>
      <c r="E826">
        <v>2</v>
      </c>
    </row>
    <row r="827" spans="1:5">
      <c r="A827" s="140" t="s">
        <v>1101</v>
      </c>
      <c r="B827" s="140" t="s">
        <v>378</v>
      </c>
      <c r="C827">
        <v>1</v>
      </c>
      <c r="D827">
        <v>1</v>
      </c>
      <c r="E827">
        <v>2</v>
      </c>
    </row>
    <row r="828" spans="1:5">
      <c r="A828" s="140" t="s">
        <v>1102</v>
      </c>
      <c r="B828" s="140" t="s">
        <v>378</v>
      </c>
      <c r="C828">
        <v>2</v>
      </c>
      <c r="E828">
        <v>2</v>
      </c>
    </row>
    <row r="829" spans="1:5">
      <c r="A829" s="140" t="s">
        <v>1103</v>
      </c>
      <c r="B829" s="140" t="s">
        <v>378</v>
      </c>
      <c r="C829">
        <v>2</v>
      </c>
      <c r="E829">
        <v>2</v>
      </c>
    </row>
    <row r="830" spans="1:5">
      <c r="A830" s="140" t="s">
        <v>1104</v>
      </c>
      <c r="B830" s="140" t="s">
        <v>378</v>
      </c>
      <c r="C830">
        <v>2</v>
      </c>
      <c r="E830">
        <v>2</v>
      </c>
    </row>
    <row r="831" spans="1:5">
      <c r="A831" s="140" t="s">
        <v>1105</v>
      </c>
      <c r="B831" s="140" t="s">
        <v>378</v>
      </c>
      <c r="C831">
        <v>2</v>
      </c>
      <c r="E831">
        <v>2</v>
      </c>
    </row>
    <row r="832" spans="1:5">
      <c r="A832" s="140" t="s">
        <v>1106</v>
      </c>
      <c r="B832" s="140" t="s">
        <v>378</v>
      </c>
      <c r="C832">
        <v>2</v>
      </c>
      <c r="E832">
        <v>2</v>
      </c>
    </row>
    <row r="833" spans="1:5">
      <c r="A833" s="140" t="s">
        <v>1107</v>
      </c>
      <c r="B833" s="140" t="s">
        <v>378</v>
      </c>
      <c r="C833">
        <v>2</v>
      </c>
      <c r="E833">
        <v>2</v>
      </c>
    </row>
    <row r="834" spans="1:5">
      <c r="A834" s="140" t="s">
        <v>1108</v>
      </c>
      <c r="B834" s="140" t="s">
        <v>378</v>
      </c>
      <c r="C834">
        <v>2</v>
      </c>
      <c r="E834">
        <v>2</v>
      </c>
    </row>
    <row r="835" spans="1:5">
      <c r="A835" s="140" t="s">
        <v>1109</v>
      </c>
      <c r="B835" s="140" t="s">
        <v>378</v>
      </c>
      <c r="C835">
        <v>2</v>
      </c>
      <c r="E835">
        <v>2</v>
      </c>
    </row>
    <row r="836" spans="1:5">
      <c r="A836" s="140" t="s">
        <v>1110</v>
      </c>
      <c r="B836" s="140" t="s">
        <v>378</v>
      </c>
      <c r="C836">
        <v>2</v>
      </c>
      <c r="E836">
        <v>2</v>
      </c>
    </row>
    <row r="837" spans="1:5">
      <c r="A837" s="140" t="s">
        <v>1111</v>
      </c>
      <c r="B837" s="140" t="s">
        <v>378</v>
      </c>
      <c r="C837">
        <v>2</v>
      </c>
      <c r="E837">
        <v>2</v>
      </c>
    </row>
    <row r="838" spans="1:5">
      <c r="A838" s="140" t="s">
        <v>1112</v>
      </c>
      <c r="B838" s="140" t="s">
        <v>378</v>
      </c>
      <c r="C838">
        <v>2</v>
      </c>
      <c r="E838">
        <v>2</v>
      </c>
    </row>
    <row r="839" spans="1:5">
      <c r="A839" s="140" t="s">
        <v>1113</v>
      </c>
      <c r="B839" s="140" t="s">
        <v>378</v>
      </c>
      <c r="C839">
        <v>2</v>
      </c>
      <c r="E839">
        <v>2</v>
      </c>
    </row>
    <row r="840" spans="1:5">
      <c r="A840" s="140" t="s">
        <v>1114</v>
      </c>
      <c r="B840" s="140" t="s">
        <v>378</v>
      </c>
      <c r="C840">
        <v>2</v>
      </c>
      <c r="E840">
        <v>2</v>
      </c>
    </row>
    <row r="841" spans="1:5">
      <c r="A841" s="140" t="s">
        <v>1115</v>
      </c>
      <c r="B841" s="140" t="s">
        <v>378</v>
      </c>
      <c r="D841">
        <v>2</v>
      </c>
      <c r="E841">
        <v>2</v>
      </c>
    </row>
    <row r="842" spans="1:5">
      <c r="A842" s="140" t="s">
        <v>1116</v>
      </c>
      <c r="B842" s="140" t="s">
        <v>378</v>
      </c>
      <c r="C842">
        <v>2</v>
      </c>
      <c r="E842">
        <v>2</v>
      </c>
    </row>
    <row r="843" spans="1:5">
      <c r="A843" s="140" t="s">
        <v>1117</v>
      </c>
      <c r="B843" s="140" t="s">
        <v>378</v>
      </c>
      <c r="C843">
        <v>2</v>
      </c>
      <c r="E843">
        <v>2</v>
      </c>
    </row>
    <row r="844" spans="1:5">
      <c r="A844" s="140" t="s">
        <v>1118</v>
      </c>
      <c r="B844" s="140" t="s">
        <v>378</v>
      </c>
      <c r="C844">
        <v>2</v>
      </c>
      <c r="E844">
        <v>2</v>
      </c>
    </row>
    <row r="845" spans="1:5">
      <c r="A845" s="140" t="s">
        <v>1119</v>
      </c>
      <c r="B845" s="140" t="s">
        <v>378</v>
      </c>
      <c r="C845">
        <v>2</v>
      </c>
      <c r="E845">
        <v>2</v>
      </c>
    </row>
    <row r="846" spans="1:5">
      <c r="A846" s="140" t="s">
        <v>1120</v>
      </c>
      <c r="B846" s="140" t="s">
        <v>378</v>
      </c>
      <c r="C846">
        <v>1</v>
      </c>
      <c r="D846">
        <v>1</v>
      </c>
      <c r="E846">
        <v>2</v>
      </c>
    </row>
    <row r="847" spans="1:5">
      <c r="A847" s="140" t="s">
        <v>1121</v>
      </c>
      <c r="B847" s="140" t="s">
        <v>378</v>
      </c>
      <c r="C847">
        <v>2</v>
      </c>
      <c r="E847">
        <v>2</v>
      </c>
    </row>
    <row r="848" spans="1:5">
      <c r="A848" s="140" t="s">
        <v>1122</v>
      </c>
      <c r="B848" s="140" t="s">
        <v>378</v>
      </c>
      <c r="D848">
        <v>2</v>
      </c>
      <c r="E848">
        <v>2</v>
      </c>
    </row>
    <row r="849" spans="1:5">
      <c r="A849" s="140" t="s">
        <v>1123</v>
      </c>
      <c r="B849" s="140" t="s">
        <v>378</v>
      </c>
      <c r="C849">
        <v>2</v>
      </c>
      <c r="E849">
        <v>2</v>
      </c>
    </row>
    <row r="850" spans="1:5">
      <c r="A850" s="140" t="s">
        <v>1124</v>
      </c>
      <c r="B850" s="140" t="s">
        <v>378</v>
      </c>
      <c r="C850">
        <v>2</v>
      </c>
      <c r="E850">
        <v>2</v>
      </c>
    </row>
    <row r="851" spans="1:5">
      <c r="A851" s="140" t="s">
        <v>1125</v>
      </c>
      <c r="B851" s="140" t="s">
        <v>378</v>
      </c>
      <c r="C851">
        <v>1</v>
      </c>
      <c r="D851">
        <v>1</v>
      </c>
      <c r="E851">
        <v>2</v>
      </c>
    </row>
    <row r="852" spans="1:5">
      <c r="A852" s="140" t="s">
        <v>1126</v>
      </c>
      <c r="B852" s="140" t="s">
        <v>378</v>
      </c>
      <c r="C852">
        <v>2</v>
      </c>
      <c r="E852">
        <v>2</v>
      </c>
    </row>
    <row r="853" spans="1:5">
      <c r="A853" s="140" t="s">
        <v>1127</v>
      </c>
      <c r="B853" s="140" t="s">
        <v>378</v>
      </c>
      <c r="C853">
        <v>2</v>
      </c>
      <c r="E853">
        <v>2</v>
      </c>
    </row>
    <row r="854" spans="1:5">
      <c r="A854" s="140" t="s">
        <v>1128</v>
      </c>
      <c r="B854" s="140" t="s">
        <v>378</v>
      </c>
      <c r="C854">
        <v>2</v>
      </c>
      <c r="E854">
        <v>2</v>
      </c>
    </row>
    <row r="855" spans="1:5">
      <c r="A855" s="140" t="s">
        <v>1129</v>
      </c>
      <c r="B855" s="140" t="s">
        <v>378</v>
      </c>
      <c r="C855">
        <v>2</v>
      </c>
      <c r="E855">
        <v>2</v>
      </c>
    </row>
    <row r="856" spans="1:5">
      <c r="A856" s="140" t="s">
        <v>1130</v>
      </c>
      <c r="B856" s="140" t="s">
        <v>378</v>
      </c>
      <c r="C856">
        <v>2</v>
      </c>
      <c r="E856">
        <v>2</v>
      </c>
    </row>
    <row r="857" spans="1:5">
      <c r="A857" s="140" t="s">
        <v>1131</v>
      </c>
      <c r="B857" s="140" t="s">
        <v>378</v>
      </c>
      <c r="C857">
        <v>2</v>
      </c>
      <c r="E857">
        <v>2</v>
      </c>
    </row>
    <row r="858" spans="1:5">
      <c r="A858" s="140" t="s">
        <v>1132</v>
      </c>
      <c r="B858" s="140" t="s">
        <v>378</v>
      </c>
      <c r="C858">
        <v>2</v>
      </c>
      <c r="E858">
        <v>2</v>
      </c>
    </row>
    <row r="859" spans="1:5">
      <c r="A859" s="140" t="s">
        <v>1133</v>
      </c>
      <c r="B859" s="140" t="s">
        <v>378</v>
      </c>
      <c r="C859">
        <v>2</v>
      </c>
      <c r="E859">
        <v>2</v>
      </c>
    </row>
    <row r="860" spans="1:5">
      <c r="A860" s="140" t="s">
        <v>1134</v>
      </c>
      <c r="B860" s="140" t="s">
        <v>378</v>
      </c>
      <c r="C860">
        <v>1</v>
      </c>
      <c r="D860">
        <v>1</v>
      </c>
      <c r="E860">
        <v>2</v>
      </c>
    </row>
    <row r="861" spans="1:5">
      <c r="A861" s="140" t="s">
        <v>1135</v>
      </c>
      <c r="B861" s="140" t="s">
        <v>378</v>
      </c>
      <c r="C861">
        <v>2</v>
      </c>
      <c r="E861">
        <v>2</v>
      </c>
    </row>
    <row r="862" spans="1:5">
      <c r="A862" s="140" t="s">
        <v>1136</v>
      </c>
      <c r="B862" s="140" t="s">
        <v>378</v>
      </c>
      <c r="C862">
        <v>2</v>
      </c>
      <c r="E862">
        <v>2</v>
      </c>
    </row>
    <row r="863" spans="1:5">
      <c r="A863" s="140" t="s">
        <v>1137</v>
      </c>
      <c r="B863" s="140" t="s">
        <v>378</v>
      </c>
      <c r="D863">
        <v>2</v>
      </c>
      <c r="E863">
        <v>2</v>
      </c>
    </row>
    <row r="864" spans="1:5">
      <c r="A864" s="140" t="s">
        <v>1138</v>
      </c>
      <c r="B864" s="140" t="s">
        <v>378</v>
      </c>
      <c r="C864">
        <v>2</v>
      </c>
      <c r="E864">
        <v>2</v>
      </c>
    </row>
    <row r="865" spans="1:5">
      <c r="A865" s="140" t="s">
        <v>1139</v>
      </c>
      <c r="B865" s="140" t="s">
        <v>378</v>
      </c>
      <c r="C865">
        <v>2</v>
      </c>
      <c r="E865">
        <v>2</v>
      </c>
    </row>
    <row r="866" spans="1:5">
      <c r="A866" s="140" t="s">
        <v>1140</v>
      </c>
      <c r="B866" s="140" t="s">
        <v>378</v>
      </c>
      <c r="C866">
        <v>2</v>
      </c>
      <c r="E866">
        <v>2</v>
      </c>
    </row>
    <row r="867" spans="1:5">
      <c r="A867" s="140" t="s">
        <v>1141</v>
      </c>
      <c r="B867" s="140" t="s">
        <v>378</v>
      </c>
      <c r="C867">
        <v>2</v>
      </c>
      <c r="E867">
        <v>2</v>
      </c>
    </row>
    <row r="868" spans="1:5">
      <c r="A868" s="140" t="s">
        <v>1142</v>
      </c>
      <c r="B868" s="140" t="s">
        <v>378</v>
      </c>
      <c r="C868">
        <v>2</v>
      </c>
      <c r="E868">
        <v>2</v>
      </c>
    </row>
    <row r="869" spans="1:5">
      <c r="A869" s="140" t="s">
        <v>1143</v>
      </c>
      <c r="B869" s="140" t="s">
        <v>378</v>
      </c>
      <c r="C869">
        <v>2</v>
      </c>
      <c r="E869">
        <v>2</v>
      </c>
    </row>
    <row r="870" spans="1:5">
      <c r="A870" s="140" t="s">
        <v>1144</v>
      </c>
      <c r="B870" s="140" t="s">
        <v>378</v>
      </c>
      <c r="C870">
        <v>1</v>
      </c>
      <c r="D870">
        <v>1</v>
      </c>
      <c r="E870">
        <v>2</v>
      </c>
    </row>
    <row r="871" spans="1:5">
      <c r="A871" s="140" t="s">
        <v>1145</v>
      </c>
      <c r="B871" s="140" t="s">
        <v>378</v>
      </c>
      <c r="C871">
        <v>2</v>
      </c>
      <c r="E871">
        <v>2</v>
      </c>
    </row>
    <row r="872" spans="1:5">
      <c r="A872" s="140" t="s">
        <v>1146</v>
      </c>
      <c r="B872" s="140" t="s">
        <v>378</v>
      </c>
      <c r="C872">
        <v>2</v>
      </c>
      <c r="E872">
        <v>2</v>
      </c>
    </row>
    <row r="873" spans="1:5">
      <c r="A873" s="140" t="s">
        <v>1147</v>
      </c>
      <c r="B873" s="140" t="s">
        <v>378</v>
      </c>
      <c r="D873">
        <v>2</v>
      </c>
      <c r="E873">
        <v>2</v>
      </c>
    </row>
    <row r="874" spans="1:5">
      <c r="A874" s="140" t="s">
        <v>1148</v>
      </c>
      <c r="B874" s="140" t="s">
        <v>378</v>
      </c>
      <c r="C874">
        <v>2</v>
      </c>
      <c r="E874">
        <v>2</v>
      </c>
    </row>
    <row r="875" spans="1:5">
      <c r="A875" s="140" t="s">
        <v>1149</v>
      </c>
      <c r="B875" s="140" t="s">
        <v>378</v>
      </c>
      <c r="C875">
        <v>1</v>
      </c>
      <c r="D875">
        <v>1</v>
      </c>
      <c r="E875">
        <v>2</v>
      </c>
    </row>
    <row r="876" spans="1:5">
      <c r="A876" s="140" t="s">
        <v>1150</v>
      </c>
      <c r="B876" s="140" t="s">
        <v>378</v>
      </c>
      <c r="C876">
        <v>2</v>
      </c>
      <c r="E876">
        <v>2</v>
      </c>
    </row>
    <row r="877" spans="1:5">
      <c r="A877" s="140" t="s">
        <v>1151</v>
      </c>
      <c r="B877" s="140" t="s">
        <v>378</v>
      </c>
      <c r="C877">
        <v>1</v>
      </c>
      <c r="D877">
        <v>1</v>
      </c>
      <c r="E877">
        <v>2</v>
      </c>
    </row>
    <row r="878" spans="1:5">
      <c r="A878" s="140" t="s">
        <v>1152</v>
      </c>
      <c r="B878" s="140" t="s">
        <v>378</v>
      </c>
      <c r="C878">
        <v>1</v>
      </c>
      <c r="D878">
        <v>1</v>
      </c>
      <c r="E878">
        <v>2</v>
      </c>
    </row>
    <row r="879" spans="1:5">
      <c r="A879" s="140" t="s">
        <v>1153</v>
      </c>
      <c r="B879" s="140" t="s">
        <v>378</v>
      </c>
      <c r="C879">
        <v>2</v>
      </c>
      <c r="E879">
        <v>2</v>
      </c>
    </row>
    <row r="880" spans="1:5">
      <c r="A880" s="140" t="s">
        <v>1154</v>
      </c>
      <c r="B880" s="140" t="s">
        <v>378</v>
      </c>
      <c r="D880">
        <v>2</v>
      </c>
      <c r="E880">
        <v>2</v>
      </c>
    </row>
    <row r="881" spans="1:5">
      <c r="A881" s="140" t="s">
        <v>1155</v>
      </c>
      <c r="B881" s="140" t="s">
        <v>378</v>
      </c>
      <c r="C881">
        <v>2</v>
      </c>
      <c r="E881">
        <v>2</v>
      </c>
    </row>
    <row r="882" spans="1:5">
      <c r="A882" s="140" t="s">
        <v>1156</v>
      </c>
      <c r="B882" s="140" t="s">
        <v>378</v>
      </c>
      <c r="C882">
        <v>2</v>
      </c>
      <c r="E882">
        <v>2</v>
      </c>
    </row>
    <row r="883" spans="1:5">
      <c r="A883" s="140" t="s">
        <v>1157</v>
      </c>
      <c r="B883" s="140" t="s">
        <v>378</v>
      </c>
      <c r="C883">
        <v>2</v>
      </c>
      <c r="E883">
        <v>2</v>
      </c>
    </row>
    <row r="884" spans="1:5">
      <c r="A884" s="140" t="s">
        <v>1158</v>
      </c>
      <c r="B884" s="140" t="s">
        <v>378</v>
      </c>
      <c r="C884">
        <v>2</v>
      </c>
      <c r="E884">
        <v>2</v>
      </c>
    </row>
    <row r="885" spans="1:5">
      <c r="A885" s="140" t="s">
        <v>1159</v>
      </c>
      <c r="B885" s="140" t="s">
        <v>378</v>
      </c>
      <c r="C885">
        <v>2</v>
      </c>
      <c r="E885">
        <v>2</v>
      </c>
    </row>
    <row r="886" spans="1:5">
      <c r="A886" s="140" t="s">
        <v>1160</v>
      </c>
      <c r="B886" s="140" t="s">
        <v>378</v>
      </c>
      <c r="C886">
        <v>2</v>
      </c>
      <c r="E886">
        <v>2</v>
      </c>
    </row>
    <row r="887" spans="1:5">
      <c r="A887" s="140" t="s">
        <v>1161</v>
      </c>
      <c r="B887" s="140" t="s">
        <v>378</v>
      </c>
      <c r="C887">
        <v>1</v>
      </c>
      <c r="D887">
        <v>1</v>
      </c>
      <c r="E887">
        <v>2</v>
      </c>
    </row>
    <row r="888" spans="1:5">
      <c r="A888" s="140" t="s">
        <v>1162</v>
      </c>
      <c r="B888" s="140" t="s">
        <v>378</v>
      </c>
      <c r="C888">
        <v>2</v>
      </c>
      <c r="E888">
        <v>2</v>
      </c>
    </row>
    <row r="889" spans="1:5">
      <c r="A889" s="140" t="s">
        <v>1163</v>
      </c>
      <c r="B889" s="140" t="s">
        <v>378</v>
      </c>
      <c r="C889">
        <v>2</v>
      </c>
      <c r="E889">
        <v>2</v>
      </c>
    </row>
    <row r="890" spans="1:5">
      <c r="A890" s="140" t="s">
        <v>1164</v>
      </c>
      <c r="B890" s="140" t="s">
        <v>378</v>
      </c>
      <c r="C890">
        <v>2</v>
      </c>
      <c r="E890">
        <v>2</v>
      </c>
    </row>
    <row r="891" spans="1:5">
      <c r="A891" s="140" t="s">
        <v>1165</v>
      </c>
      <c r="B891" s="140" t="s">
        <v>378</v>
      </c>
      <c r="C891">
        <v>1</v>
      </c>
      <c r="D891">
        <v>1</v>
      </c>
      <c r="E891">
        <v>2</v>
      </c>
    </row>
    <row r="892" spans="1:5">
      <c r="A892" s="140" t="s">
        <v>1166</v>
      </c>
      <c r="B892" s="140" t="s">
        <v>378</v>
      </c>
      <c r="C892">
        <v>2</v>
      </c>
      <c r="E892">
        <v>2</v>
      </c>
    </row>
    <row r="893" spans="1:5">
      <c r="A893" s="140" t="s">
        <v>1167</v>
      </c>
      <c r="B893" s="140" t="s">
        <v>378</v>
      </c>
      <c r="C893">
        <v>2</v>
      </c>
      <c r="E893">
        <v>2</v>
      </c>
    </row>
    <row r="894" spans="1:5">
      <c r="A894" s="140" t="s">
        <v>1168</v>
      </c>
      <c r="B894" s="140" t="s">
        <v>378</v>
      </c>
      <c r="C894">
        <v>2</v>
      </c>
      <c r="E894">
        <v>2</v>
      </c>
    </row>
    <row r="895" spans="1:5">
      <c r="A895" s="140" t="s">
        <v>1169</v>
      </c>
      <c r="B895" s="140" t="s">
        <v>378</v>
      </c>
      <c r="C895">
        <v>1</v>
      </c>
      <c r="D895">
        <v>1</v>
      </c>
      <c r="E895">
        <v>2</v>
      </c>
    </row>
    <row r="896" spans="1:5">
      <c r="A896" s="140" t="s">
        <v>1170</v>
      </c>
      <c r="B896" s="140" t="s">
        <v>378</v>
      </c>
      <c r="C896">
        <v>1</v>
      </c>
      <c r="D896">
        <v>1</v>
      </c>
      <c r="E896">
        <v>2</v>
      </c>
    </row>
    <row r="897" spans="1:5">
      <c r="A897" s="140" t="s">
        <v>1171</v>
      </c>
      <c r="B897" s="140" t="s">
        <v>378</v>
      </c>
      <c r="C897">
        <v>1</v>
      </c>
      <c r="D897">
        <v>1</v>
      </c>
      <c r="E897">
        <v>2</v>
      </c>
    </row>
    <row r="898" spans="1:5">
      <c r="A898" s="140" t="s">
        <v>1172</v>
      </c>
      <c r="B898" s="140" t="s">
        <v>378</v>
      </c>
      <c r="C898">
        <v>1</v>
      </c>
      <c r="D898">
        <v>1</v>
      </c>
      <c r="E898">
        <v>2</v>
      </c>
    </row>
    <row r="899" spans="1:5">
      <c r="A899" s="140" t="s">
        <v>1173</v>
      </c>
      <c r="B899" s="140" t="s">
        <v>378</v>
      </c>
      <c r="C899">
        <v>1</v>
      </c>
      <c r="E899">
        <v>1</v>
      </c>
    </row>
    <row r="900" spans="1:5">
      <c r="A900" s="140" t="s">
        <v>1174</v>
      </c>
      <c r="B900" s="140" t="s">
        <v>378</v>
      </c>
      <c r="D900">
        <v>1</v>
      </c>
      <c r="E900">
        <v>1</v>
      </c>
    </row>
    <row r="901" spans="1:5">
      <c r="A901" s="140" t="s">
        <v>1175</v>
      </c>
      <c r="B901" s="140" t="s">
        <v>378</v>
      </c>
      <c r="C901">
        <v>1</v>
      </c>
      <c r="E901">
        <v>1</v>
      </c>
    </row>
    <row r="902" spans="1:5">
      <c r="A902" s="140" t="s">
        <v>1176</v>
      </c>
      <c r="B902" s="140" t="s">
        <v>378</v>
      </c>
      <c r="C902">
        <v>1</v>
      </c>
      <c r="E902">
        <v>1</v>
      </c>
    </row>
    <row r="903" spans="1:5">
      <c r="A903" s="140" t="s">
        <v>1177</v>
      </c>
      <c r="B903" s="140" t="s">
        <v>378</v>
      </c>
      <c r="C903">
        <v>1</v>
      </c>
      <c r="E903">
        <v>1</v>
      </c>
    </row>
    <row r="904" spans="1:5">
      <c r="A904" s="140" t="s">
        <v>1178</v>
      </c>
      <c r="B904" s="140" t="s">
        <v>378</v>
      </c>
      <c r="C904">
        <v>1</v>
      </c>
      <c r="E904">
        <v>1</v>
      </c>
    </row>
    <row r="905" spans="1:5">
      <c r="A905" s="140" t="s">
        <v>1179</v>
      </c>
      <c r="B905" s="140" t="s">
        <v>378</v>
      </c>
      <c r="D905">
        <v>1</v>
      </c>
      <c r="E905">
        <v>1</v>
      </c>
    </row>
    <row r="906" spans="1:5">
      <c r="A906" s="140" t="s">
        <v>1180</v>
      </c>
      <c r="B906" s="140" t="s">
        <v>378</v>
      </c>
      <c r="D906">
        <v>1</v>
      </c>
      <c r="E906">
        <v>1</v>
      </c>
    </row>
    <row r="907" spans="1:5">
      <c r="A907" s="140" t="s">
        <v>1181</v>
      </c>
      <c r="B907" s="140" t="s">
        <v>378</v>
      </c>
      <c r="D907">
        <v>1</v>
      </c>
      <c r="E907">
        <v>1</v>
      </c>
    </row>
    <row r="908" spans="1:5">
      <c r="A908" s="140" t="s">
        <v>1182</v>
      </c>
      <c r="B908" s="140" t="s">
        <v>378</v>
      </c>
      <c r="C908">
        <v>1</v>
      </c>
      <c r="E908">
        <v>1</v>
      </c>
    </row>
    <row r="909" spans="1:5">
      <c r="A909" s="140" t="s">
        <v>1183</v>
      </c>
      <c r="B909" s="140" t="s">
        <v>378</v>
      </c>
      <c r="C909">
        <v>1</v>
      </c>
      <c r="E909">
        <v>1</v>
      </c>
    </row>
    <row r="910" spans="1:5">
      <c r="A910" s="140" t="s">
        <v>1184</v>
      </c>
      <c r="B910" s="140" t="s">
        <v>378</v>
      </c>
      <c r="C910">
        <v>1</v>
      </c>
      <c r="E910">
        <v>1</v>
      </c>
    </row>
    <row r="911" spans="1:5">
      <c r="A911" s="140" t="s">
        <v>1185</v>
      </c>
      <c r="B911" s="140" t="s">
        <v>378</v>
      </c>
      <c r="C911">
        <v>1</v>
      </c>
      <c r="E911">
        <v>1</v>
      </c>
    </row>
    <row r="912" spans="1:5">
      <c r="A912" s="140" t="s">
        <v>1186</v>
      </c>
      <c r="B912" s="140" t="s">
        <v>378</v>
      </c>
      <c r="C912">
        <v>1</v>
      </c>
      <c r="E912">
        <v>1</v>
      </c>
    </row>
    <row r="913" spans="1:5">
      <c r="A913" s="140" t="s">
        <v>1187</v>
      </c>
      <c r="B913" s="140" t="s">
        <v>378</v>
      </c>
      <c r="C913">
        <v>1</v>
      </c>
      <c r="E913">
        <v>1</v>
      </c>
    </row>
    <row r="914" spans="1:5">
      <c r="A914" s="140" t="s">
        <v>1188</v>
      </c>
      <c r="B914" s="140" t="s">
        <v>378</v>
      </c>
      <c r="D914">
        <v>1</v>
      </c>
      <c r="E914">
        <v>1</v>
      </c>
    </row>
    <row r="915" spans="1:5">
      <c r="A915" s="140" t="s">
        <v>1189</v>
      </c>
      <c r="B915" s="140" t="s">
        <v>378</v>
      </c>
      <c r="C915">
        <v>1</v>
      </c>
      <c r="E915">
        <v>1</v>
      </c>
    </row>
    <row r="916" spans="1:5">
      <c r="A916" s="140" t="s">
        <v>1190</v>
      </c>
      <c r="B916" s="140" t="s">
        <v>378</v>
      </c>
      <c r="C916">
        <v>1</v>
      </c>
      <c r="E916">
        <v>1</v>
      </c>
    </row>
    <row r="917" spans="1:5">
      <c r="A917" s="140" t="s">
        <v>1191</v>
      </c>
      <c r="B917" s="140" t="s">
        <v>378</v>
      </c>
      <c r="C917">
        <v>1</v>
      </c>
      <c r="E917">
        <v>1</v>
      </c>
    </row>
    <row r="918" spans="1:5">
      <c r="A918" s="140" t="s">
        <v>1192</v>
      </c>
      <c r="B918" s="140" t="s">
        <v>378</v>
      </c>
      <c r="C918">
        <v>1</v>
      </c>
      <c r="E918">
        <v>1</v>
      </c>
    </row>
    <row r="919" spans="1:5">
      <c r="A919" s="140" t="s">
        <v>1193</v>
      </c>
      <c r="B919" s="140" t="s">
        <v>378</v>
      </c>
      <c r="C919">
        <v>1</v>
      </c>
      <c r="E919">
        <v>1</v>
      </c>
    </row>
    <row r="920" spans="1:5">
      <c r="A920" s="140" t="s">
        <v>1194</v>
      </c>
      <c r="B920" s="140" t="s">
        <v>378</v>
      </c>
      <c r="C920">
        <v>1</v>
      </c>
      <c r="E920">
        <v>1</v>
      </c>
    </row>
    <row r="921" spans="1:5">
      <c r="A921" s="140" t="s">
        <v>1195</v>
      </c>
      <c r="B921" s="140" t="s">
        <v>378</v>
      </c>
      <c r="C921">
        <v>1</v>
      </c>
      <c r="E921">
        <v>1</v>
      </c>
    </row>
    <row r="922" spans="1:5">
      <c r="A922" s="140" t="s">
        <v>1196</v>
      </c>
      <c r="B922" s="140" t="s">
        <v>378</v>
      </c>
      <c r="C922">
        <v>1</v>
      </c>
      <c r="E922">
        <v>1</v>
      </c>
    </row>
    <row r="923" spans="1:5">
      <c r="A923" s="140" t="s">
        <v>1197</v>
      </c>
      <c r="B923" s="140" t="s">
        <v>378</v>
      </c>
      <c r="C923">
        <v>1</v>
      </c>
      <c r="E923">
        <v>1</v>
      </c>
    </row>
    <row r="924" spans="1:5">
      <c r="A924" s="140" t="s">
        <v>1198</v>
      </c>
      <c r="B924" s="140" t="s">
        <v>378</v>
      </c>
      <c r="C924">
        <v>1</v>
      </c>
      <c r="E924">
        <v>1</v>
      </c>
    </row>
    <row r="925" spans="1:5">
      <c r="A925" s="140" t="s">
        <v>1199</v>
      </c>
      <c r="B925" s="140" t="s">
        <v>378</v>
      </c>
      <c r="C925">
        <v>1</v>
      </c>
      <c r="E925">
        <v>1</v>
      </c>
    </row>
    <row r="926" spans="1:5">
      <c r="A926" s="140" t="s">
        <v>1200</v>
      </c>
      <c r="B926" s="140" t="s">
        <v>378</v>
      </c>
      <c r="C926">
        <v>1</v>
      </c>
      <c r="E926">
        <v>1</v>
      </c>
    </row>
    <row r="927" spans="1:5">
      <c r="A927" s="140" t="s">
        <v>1201</v>
      </c>
      <c r="B927" s="140" t="s">
        <v>378</v>
      </c>
      <c r="C927">
        <v>1</v>
      </c>
      <c r="E927">
        <v>1</v>
      </c>
    </row>
    <row r="928" spans="1:5">
      <c r="A928" s="140" t="s">
        <v>1202</v>
      </c>
      <c r="B928" s="140" t="s">
        <v>378</v>
      </c>
      <c r="C928">
        <v>1</v>
      </c>
      <c r="E928">
        <v>1</v>
      </c>
    </row>
    <row r="929" spans="1:5">
      <c r="A929" s="140" t="s">
        <v>1203</v>
      </c>
      <c r="B929" s="140" t="s">
        <v>378</v>
      </c>
      <c r="C929">
        <v>1</v>
      </c>
      <c r="E929">
        <v>1</v>
      </c>
    </row>
    <row r="930" spans="1:5">
      <c r="A930" s="140" t="s">
        <v>1204</v>
      </c>
      <c r="B930" s="140" t="s">
        <v>378</v>
      </c>
      <c r="D930">
        <v>1</v>
      </c>
      <c r="E930">
        <v>1</v>
      </c>
    </row>
    <row r="931" spans="1:5">
      <c r="A931" s="140" t="s">
        <v>1205</v>
      </c>
      <c r="B931" s="140" t="s">
        <v>378</v>
      </c>
      <c r="C931">
        <v>1</v>
      </c>
      <c r="E931">
        <v>1</v>
      </c>
    </row>
    <row r="932" spans="1:5">
      <c r="A932" s="140" t="s">
        <v>1206</v>
      </c>
      <c r="B932" s="140" t="s">
        <v>378</v>
      </c>
      <c r="C932">
        <v>1</v>
      </c>
      <c r="E932">
        <v>1</v>
      </c>
    </row>
    <row r="933" spans="1:5">
      <c r="A933" s="140" t="s">
        <v>1207</v>
      </c>
      <c r="B933" s="140" t="s">
        <v>378</v>
      </c>
      <c r="C933">
        <v>1</v>
      </c>
      <c r="E933">
        <v>1</v>
      </c>
    </row>
    <row r="934" spans="1:5">
      <c r="A934" s="140" t="s">
        <v>1208</v>
      </c>
      <c r="B934" s="140" t="s">
        <v>378</v>
      </c>
      <c r="C934">
        <v>1</v>
      </c>
      <c r="E934">
        <v>1</v>
      </c>
    </row>
    <row r="935" spans="1:5">
      <c r="A935" s="140" t="s">
        <v>1209</v>
      </c>
      <c r="B935" s="140" t="s">
        <v>378</v>
      </c>
      <c r="C935">
        <v>1</v>
      </c>
      <c r="E935">
        <v>1</v>
      </c>
    </row>
    <row r="936" spans="1:5">
      <c r="A936" s="140" t="s">
        <v>1210</v>
      </c>
      <c r="B936" s="140" t="s">
        <v>378</v>
      </c>
      <c r="C936">
        <v>1</v>
      </c>
      <c r="E936">
        <v>1</v>
      </c>
    </row>
    <row r="937" spans="1:5">
      <c r="A937" s="140" t="s">
        <v>1211</v>
      </c>
      <c r="B937" s="140" t="s">
        <v>378</v>
      </c>
      <c r="C937">
        <v>1</v>
      </c>
      <c r="E937">
        <v>1</v>
      </c>
    </row>
    <row r="938" spans="1:5">
      <c r="A938" s="140" t="s">
        <v>1212</v>
      </c>
      <c r="B938" s="140" t="s">
        <v>378</v>
      </c>
      <c r="C938">
        <v>1</v>
      </c>
      <c r="E938">
        <v>1</v>
      </c>
    </row>
    <row r="939" spans="1:5">
      <c r="A939" s="140" t="s">
        <v>1213</v>
      </c>
      <c r="B939" s="140" t="s">
        <v>378</v>
      </c>
      <c r="C939">
        <v>1</v>
      </c>
      <c r="E939">
        <v>1</v>
      </c>
    </row>
    <row r="940" spans="1:5">
      <c r="A940" s="140" t="s">
        <v>1214</v>
      </c>
      <c r="B940" s="140" t="s">
        <v>378</v>
      </c>
      <c r="C940">
        <v>1</v>
      </c>
      <c r="E940">
        <v>1</v>
      </c>
    </row>
    <row r="941" spans="1:5">
      <c r="A941" s="140" t="s">
        <v>1215</v>
      </c>
      <c r="B941" s="140" t="s">
        <v>378</v>
      </c>
      <c r="C941">
        <v>1</v>
      </c>
      <c r="E941">
        <v>1</v>
      </c>
    </row>
    <row r="942" spans="1:5">
      <c r="A942" s="140" t="s">
        <v>1216</v>
      </c>
      <c r="B942" s="140" t="s">
        <v>378</v>
      </c>
      <c r="C942">
        <v>1</v>
      </c>
      <c r="E942">
        <v>1</v>
      </c>
    </row>
    <row r="943" spans="1:5">
      <c r="A943" s="140" t="s">
        <v>1217</v>
      </c>
      <c r="B943" s="140" t="s">
        <v>378</v>
      </c>
      <c r="C943">
        <v>1</v>
      </c>
      <c r="E943">
        <v>1</v>
      </c>
    </row>
    <row r="944" spans="1:5">
      <c r="A944" s="140" t="s">
        <v>1218</v>
      </c>
      <c r="B944" s="140" t="s">
        <v>378</v>
      </c>
      <c r="C944">
        <v>1</v>
      </c>
      <c r="E944">
        <v>1</v>
      </c>
    </row>
    <row r="945" spans="1:5">
      <c r="A945" s="140" t="s">
        <v>1219</v>
      </c>
      <c r="B945" s="140" t="s">
        <v>378</v>
      </c>
      <c r="C945">
        <v>1</v>
      </c>
      <c r="E945">
        <v>1</v>
      </c>
    </row>
    <row r="946" spans="1:5">
      <c r="A946" s="140" t="s">
        <v>1220</v>
      </c>
      <c r="B946" s="140" t="s">
        <v>378</v>
      </c>
      <c r="C946">
        <v>1</v>
      </c>
      <c r="E946">
        <v>1</v>
      </c>
    </row>
    <row r="947" spans="1:5">
      <c r="A947" s="140" t="s">
        <v>1221</v>
      </c>
      <c r="B947" s="140" t="s">
        <v>378</v>
      </c>
      <c r="C947">
        <v>1</v>
      </c>
      <c r="E947">
        <v>1</v>
      </c>
    </row>
    <row r="948" spans="1:5">
      <c r="A948" s="140" t="s">
        <v>1222</v>
      </c>
      <c r="B948" s="140" t="s">
        <v>378</v>
      </c>
      <c r="C948">
        <v>1</v>
      </c>
      <c r="E948">
        <v>1</v>
      </c>
    </row>
    <row r="949" spans="1:5">
      <c r="A949" s="140" t="s">
        <v>1223</v>
      </c>
      <c r="B949" s="140" t="s">
        <v>378</v>
      </c>
      <c r="C949">
        <v>1</v>
      </c>
      <c r="E949">
        <v>1</v>
      </c>
    </row>
    <row r="950" spans="1:5">
      <c r="A950" s="140" t="s">
        <v>1224</v>
      </c>
      <c r="B950" s="140" t="s">
        <v>378</v>
      </c>
      <c r="C950">
        <v>1</v>
      </c>
      <c r="E950">
        <v>1</v>
      </c>
    </row>
    <row r="951" spans="1:5">
      <c r="A951" s="140" t="s">
        <v>1225</v>
      </c>
      <c r="B951" s="140" t="s">
        <v>378</v>
      </c>
      <c r="C951">
        <v>1</v>
      </c>
      <c r="E951">
        <v>1</v>
      </c>
    </row>
    <row r="952" spans="1:5">
      <c r="A952" s="140" t="s">
        <v>1226</v>
      </c>
      <c r="B952" s="140" t="s">
        <v>378</v>
      </c>
      <c r="C952">
        <v>1</v>
      </c>
      <c r="E952">
        <v>1</v>
      </c>
    </row>
    <row r="953" spans="1:5">
      <c r="A953" s="140" t="s">
        <v>1227</v>
      </c>
      <c r="B953" s="140" t="s">
        <v>378</v>
      </c>
      <c r="C953">
        <v>1</v>
      </c>
      <c r="E953">
        <v>1</v>
      </c>
    </row>
    <row r="954" spans="1:5">
      <c r="A954" s="140" t="s">
        <v>1228</v>
      </c>
      <c r="B954" s="140" t="s">
        <v>378</v>
      </c>
      <c r="C954">
        <v>1</v>
      </c>
      <c r="E954">
        <v>1</v>
      </c>
    </row>
    <row r="955" spans="1:5">
      <c r="A955" s="140" t="s">
        <v>1229</v>
      </c>
      <c r="B955" s="140" t="s">
        <v>378</v>
      </c>
      <c r="D955">
        <v>1</v>
      </c>
      <c r="E955">
        <v>1</v>
      </c>
    </row>
    <row r="956" spans="1:5">
      <c r="A956" s="140" t="s">
        <v>1230</v>
      </c>
      <c r="B956" s="140" t="s">
        <v>378</v>
      </c>
      <c r="C956">
        <v>1</v>
      </c>
      <c r="E956">
        <v>1</v>
      </c>
    </row>
    <row r="957" spans="1:5">
      <c r="A957" s="140" t="s">
        <v>1231</v>
      </c>
      <c r="B957" s="140" t="s">
        <v>378</v>
      </c>
      <c r="C957">
        <v>1</v>
      </c>
      <c r="E957">
        <v>1</v>
      </c>
    </row>
    <row r="958" spans="1:5">
      <c r="A958" s="140" t="s">
        <v>1232</v>
      </c>
      <c r="B958" s="140" t="s">
        <v>378</v>
      </c>
      <c r="C958">
        <v>1</v>
      </c>
      <c r="E958">
        <v>1</v>
      </c>
    </row>
    <row r="959" spans="1:5">
      <c r="A959" s="140" t="s">
        <v>1233</v>
      </c>
      <c r="B959" s="140" t="s">
        <v>378</v>
      </c>
      <c r="C959">
        <v>1</v>
      </c>
      <c r="E959">
        <v>1</v>
      </c>
    </row>
    <row r="960" spans="1:5">
      <c r="A960" s="140" t="s">
        <v>1234</v>
      </c>
      <c r="B960" s="140" t="s">
        <v>378</v>
      </c>
      <c r="C960">
        <v>1</v>
      </c>
      <c r="E960">
        <v>1</v>
      </c>
    </row>
    <row r="961" spans="1:5">
      <c r="A961" s="140" t="s">
        <v>1235</v>
      </c>
      <c r="B961" s="140" t="s">
        <v>378</v>
      </c>
      <c r="C961">
        <v>1</v>
      </c>
      <c r="E961">
        <v>1</v>
      </c>
    </row>
    <row r="962" spans="1:5">
      <c r="A962" s="140" t="s">
        <v>1236</v>
      </c>
      <c r="B962" s="140" t="s">
        <v>378</v>
      </c>
      <c r="C962">
        <v>1</v>
      </c>
      <c r="E962">
        <v>1</v>
      </c>
    </row>
    <row r="963" spans="1:5">
      <c r="A963" s="140" t="s">
        <v>1237</v>
      </c>
      <c r="B963" s="140" t="s">
        <v>378</v>
      </c>
      <c r="D963">
        <v>1</v>
      </c>
      <c r="E963">
        <v>1</v>
      </c>
    </row>
    <row r="964" spans="1:5">
      <c r="A964" s="140" t="s">
        <v>1238</v>
      </c>
      <c r="B964" s="140" t="s">
        <v>378</v>
      </c>
      <c r="C964">
        <v>1</v>
      </c>
      <c r="E964">
        <v>1</v>
      </c>
    </row>
    <row r="965" spans="1:5">
      <c r="A965" s="140" t="s">
        <v>1239</v>
      </c>
      <c r="B965" s="140" t="s">
        <v>378</v>
      </c>
      <c r="C965">
        <v>1</v>
      </c>
      <c r="E965">
        <v>1</v>
      </c>
    </row>
    <row r="966" spans="1:5">
      <c r="A966" s="140" t="s">
        <v>1240</v>
      </c>
      <c r="B966" s="140" t="s">
        <v>378</v>
      </c>
      <c r="C966">
        <v>1</v>
      </c>
      <c r="E966">
        <v>1</v>
      </c>
    </row>
    <row r="967" spans="1:5">
      <c r="A967" s="140" t="s">
        <v>1241</v>
      </c>
      <c r="B967" s="140" t="s">
        <v>378</v>
      </c>
      <c r="C967">
        <v>1</v>
      </c>
      <c r="E967">
        <v>1</v>
      </c>
    </row>
    <row r="968" spans="1:5">
      <c r="A968" s="140" t="s">
        <v>1242</v>
      </c>
      <c r="B968" s="140" t="s">
        <v>378</v>
      </c>
      <c r="C968">
        <v>1</v>
      </c>
      <c r="E968">
        <v>1</v>
      </c>
    </row>
    <row r="969" spans="1:5">
      <c r="A969" s="140" t="s">
        <v>1243</v>
      </c>
      <c r="B969" s="140" t="s">
        <v>378</v>
      </c>
      <c r="C969">
        <v>1</v>
      </c>
      <c r="E969">
        <v>1</v>
      </c>
    </row>
    <row r="970" spans="1:5">
      <c r="A970" s="140" t="s">
        <v>1244</v>
      </c>
      <c r="B970" s="140" t="s">
        <v>378</v>
      </c>
      <c r="C970">
        <v>1</v>
      </c>
      <c r="E970">
        <v>1</v>
      </c>
    </row>
    <row r="971" spans="1:5">
      <c r="A971" s="140" t="s">
        <v>1245</v>
      </c>
      <c r="B971" s="140" t="s">
        <v>378</v>
      </c>
      <c r="C971">
        <v>1</v>
      </c>
      <c r="E971">
        <v>1</v>
      </c>
    </row>
    <row r="972" spans="1:5">
      <c r="A972" s="140" t="s">
        <v>1246</v>
      </c>
      <c r="B972" s="140" t="s">
        <v>378</v>
      </c>
      <c r="C972">
        <v>1</v>
      </c>
      <c r="E972">
        <v>1</v>
      </c>
    </row>
    <row r="973" spans="1:5">
      <c r="A973" s="140" t="s">
        <v>1247</v>
      </c>
      <c r="B973" s="140" t="s">
        <v>378</v>
      </c>
      <c r="C973">
        <v>1</v>
      </c>
      <c r="E973">
        <v>1</v>
      </c>
    </row>
    <row r="974" spans="1:5">
      <c r="A974" s="140" t="s">
        <v>1248</v>
      </c>
      <c r="B974" s="140" t="s">
        <v>378</v>
      </c>
      <c r="C974">
        <v>1</v>
      </c>
      <c r="E974">
        <v>1</v>
      </c>
    </row>
    <row r="975" spans="1:5">
      <c r="A975" s="140" t="s">
        <v>1249</v>
      </c>
      <c r="B975" s="140" t="s">
        <v>378</v>
      </c>
      <c r="C975">
        <v>1</v>
      </c>
      <c r="E975">
        <v>1</v>
      </c>
    </row>
    <row r="976" spans="1:5">
      <c r="A976" s="140" t="s">
        <v>1250</v>
      </c>
      <c r="B976" s="140" t="s">
        <v>378</v>
      </c>
      <c r="C976">
        <v>1</v>
      </c>
      <c r="E976">
        <v>1</v>
      </c>
    </row>
    <row r="977" spans="1:5">
      <c r="A977" s="140" t="s">
        <v>1251</v>
      </c>
      <c r="B977" s="140" t="s">
        <v>378</v>
      </c>
      <c r="C977">
        <v>1</v>
      </c>
      <c r="E977">
        <v>1</v>
      </c>
    </row>
    <row r="978" spans="1:5">
      <c r="A978" s="140" t="s">
        <v>1252</v>
      </c>
      <c r="B978" s="140" t="s">
        <v>378</v>
      </c>
      <c r="C978">
        <v>1</v>
      </c>
      <c r="E978">
        <v>1</v>
      </c>
    </row>
    <row r="979" spans="1:5">
      <c r="A979" s="140" t="s">
        <v>1253</v>
      </c>
      <c r="B979" s="140" t="s">
        <v>378</v>
      </c>
      <c r="C979">
        <v>1</v>
      </c>
      <c r="E979">
        <v>1</v>
      </c>
    </row>
    <row r="980" spans="1:5">
      <c r="A980" s="140" t="s">
        <v>1254</v>
      </c>
      <c r="B980" s="140" t="s">
        <v>378</v>
      </c>
      <c r="C980">
        <v>1</v>
      </c>
      <c r="E980">
        <v>1</v>
      </c>
    </row>
    <row r="981" spans="1:5">
      <c r="A981" s="140" t="s">
        <v>1255</v>
      </c>
      <c r="B981" s="140" t="s">
        <v>378</v>
      </c>
      <c r="C981">
        <v>1</v>
      </c>
      <c r="E981">
        <v>1</v>
      </c>
    </row>
    <row r="982" spans="1:5">
      <c r="A982" s="140" t="s">
        <v>1256</v>
      </c>
      <c r="B982" s="140" t="s">
        <v>378</v>
      </c>
      <c r="D982">
        <v>1</v>
      </c>
      <c r="E982">
        <v>1</v>
      </c>
    </row>
    <row r="983" spans="1:5">
      <c r="A983" s="140" t="s">
        <v>1257</v>
      </c>
      <c r="B983" s="140" t="s">
        <v>378</v>
      </c>
      <c r="C983">
        <v>1</v>
      </c>
      <c r="E983">
        <v>1</v>
      </c>
    </row>
    <row r="984" spans="1:5">
      <c r="A984" s="140" t="s">
        <v>1258</v>
      </c>
      <c r="B984" s="140" t="s">
        <v>378</v>
      </c>
      <c r="C984">
        <v>1</v>
      </c>
      <c r="E984">
        <v>1</v>
      </c>
    </row>
    <row r="985" spans="1:5">
      <c r="A985" s="140" t="s">
        <v>1259</v>
      </c>
      <c r="B985" s="140" t="s">
        <v>378</v>
      </c>
      <c r="C985">
        <v>1</v>
      </c>
      <c r="E985">
        <v>1</v>
      </c>
    </row>
    <row r="986" spans="1:5">
      <c r="A986" s="140" t="s">
        <v>1260</v>
      </c>
      <c r="B986" s="140" t="s">
        <v>378</v>
      </c>
      <c r="D986">
        <v>1</v>
      </c>
      <c r="E986">
        <v>1</v>
      </c>
    </row>
    <row r="987" spans="1:5">
      <c r="A987" s="140" t="s">
        <v>1261</v>
      </c>
      <c r="B987" s="140" t="s">
        <v>378</v>
      </c>
      <c r="D987">
        <v>1</v>
      </c>
      <c r="E987">
        <v>1</v>
      </c>
    </row>
    <row r="988" spans="1:5">
      <c r="A988" s="140" t="s">
        <v>1262</v>
      </c>
      <c r="B988" s="140" t="s">
        <v>378</v>
      </c>
      <c r="C988">
        <v>1</v>
      </c>
      <c r="E988">
        <v>1</v>
      </c>
    </row>
    <row r="989" spans="1:5">
      <c r="A989" s="140" t="s">
        <v>1263</v>
      </c>
      <c r="B989" s="140" t="s">
        <v>378</v>
      </c>
      <c r="C989">
        <v>1</v>
      </c>
      <c r="E989">
        <v>1</v>
      </c>
    </row>
    <row r="990" spans="1:5">
      <c r="A990" s="140" t="s">
        <v>1264</v>
      </c>
      <c r="B990" s="140" t="s">
        <v>378</v>
      </c>
      <c r="C990">
        <v>1</v>
      </c>
      <c r="E990">
        <v>1</v>
      </c>
    </row>
    <row r="991" spans="1:5">
      <c r="A991" s="140" t="s">
        <v>1265</v>
      </c>
      <c r="B991" s="140" t="s">
        <v>378</v>
      </c>
      <c r="C991">
        <v>1</v>
      </c>
      <c r="E991">
        <v>1</v>
      </c>
    </row>
    <row r="992" spans="1:5">
      <c r="A992" s="140" t="s">
        <v>1266</v>
      </c>
      <c r="B992" s="140" t="s">
        <v>378</v>
      </c>
      <c r="C992">
        <v>1</v>
      </c>
      <c r="E992">
        <v>1</v>
      </c>
    </row>
    <row r="993" spans="1:5">
      <c r="A993" s="140" t="s">
        <v>1267</v>
      </c>
      <c r="B993" s="140" t="s">
        <v>378</v>
      </c>
      <c r="C993">
        <v>1</v>
      </c>
      <c r="E993">
        <v>1</v>
      </c>
    </row>
    <row r="994" spans="1:5">
      <c r="A994" s="140" t="s">
        <v>1268</v>
      </c>
      <c r="B994" s="140" t="s">
        <v>378</v>
      </c>
      <c r="C994">
        <v>1</v>
      </c>
      <c r="E994">
        <v>1</v>
      </c>
    </row>
    <row r="995" spans="1:5">
      <c r="A995" s="140" t="s">
        <v>1269</v>
      </c>
      <c r="B995" s="140" t="s">
        <v>378</v>
      </c>
      <c r="C995">
        <v>1</v>
      </c>
      <c r="E995">
        <v>1</v>
      </c>
    </row>
    <row r="996" spans="1:5">
      <c r="A996" s="140" t="s">
        <v>1270</v>
      </c>
      <c r="B996" s="140" t="s">
        <v>378</v>
      </c>
      <c r="C996">
        <v>1</v>
      </c>
      <c r="E996">
        <v>1</v>
      </c>
    </row>
    <row r="997" spans="1:5">
      <c r="A997" s="140" t="s">
        <v>1271</v>
      </c>
      <c r="B997" s="140" t="s">
        <v>378</v>
      </c>
      <c r="C997">
        <v>1</v>
      </c>
      <c r="E997">
        <v>1</v>
      </c>
    </row>
    <row r="998" spans="1:5">
      <c r="A998" s="140" t="s">
        <v>1272</v>
      </c>
      <c r="B998" s="140" t="s">
        <v>378</v>
      </c>
      <c r="C998">
        <v>1</v>
      </c>
      <c r="E998">
        <v>1</v>
      </c>
    </row>
    <row r="999" spans="1:5">
      <c r="A999" s="140" t="s">
        <v>1273</v>
      </c>
      <c r="B999" s="140" t="s">
        <v>378</v>
      </c>
      <c r="C999">
        <v>1</v>
      </c>
      <c r="E999">
        <v>1</v>
      </c>
    </row>
    <row r="1000" spans="1:5">
      <c r="A1000" s="140" t="s">
        <v>1274</v>
      </c>
      <c r="B1000" s="140" t="s">
        <v>378</v>
      </c>
      <c r="C1000">
        <v>1</v>
      </c>
      <c r="E1000">
        <v>1</v>
      </c>
    </row>
    <row r="1001" spans="1:5">
      <c r="A1001" s="140" t="s">
        <v>1275</v>
      </c>
      <c r="B1001" s="140" t="s">
        <v>378</v>
      </c>
      <c r="C1001">
        <v>1</v>
      </c>
      <c r="E1001">
        <v>1</v>
      </c>
    </row>
    <row r="1002" spans="1:5">
      <c r="A1002" s="140" t="s">
        <v>1276</v>
      </c>
      <c r="B1002" s="140" t="s">
        <v>378</v>
      </c>
      <c r="C1002">
        <v>1</v>
      </c>
      <c r="E1002">
        <v>1</v>
      </c>
    </row>
    <row r="1003" spans="1:5">
      <c r="A1003" s="140" t="s">
        <v>1277</v>
      </c>
      <c r="B1003" s="140" t="s">
        <v>378</v>
      </c>
      <c r="D1003">
        <v>1</v>
      </c>
      <c r="E1003">
        <v>1</v>
      </c>
    </row>
    <row r="1004" spans="1:5">
      <c r="A1004" s="140" t="s">
        <v>1278</v>
      </c>
      <c r="B1004" s="140" t="s">
        <v>378</v>
      </c>
      <c r="C1004">
        <v>1</v>
      </c>
      <c r="E1004">
        <v>1</v>
      </c>
    </row>
    <row r="1005" spans="1:5">
      <c r="A1005" s="140" t="s">
        <v>1279</v>
      </c>
      <c r="B1005" s="140" t="s">
        <v>378</v>
      </c>
      <c r="C1005">
        <v>1</v>
      </c>
      <c r="E1005">
        <v>1</v>
      </c>
    </row>
    <row r="1006" spans="1:5">
      <c r="A1006" s="140" t="s">
        <v>1280</v>
      </c>
      <c r="B1006" s="140" t="s">
        <v>378</v>
      </c>
      <c r="C1006">
        <v>1</v>
      </c>
      <c r="E1006">
        <v>1</v>
      </c>
    </row>
    <row r="1007" spans="1:5">
      <c r="A1007" s="140" t="s">
        <v>1281</v>
      </c>
      <c r="B1007" s="140" t="s">
        <v>378</v>
      </c>
      <c r="C1007">
        <v>1</v>
      </c>
      <c r="E1007">
        <v>1</v>
      </c>
    </row>
    <row r="1008" spans="1:5">
      <c r="A1008" s="140" t="s">
        <v>1282</v>
      </c>
      <c r="B1008" s="140" t="s">
        <v>378</v>
      </c>
      <c r="C1008">
        <v>1</v>
      </c>
      <c r="E1008">
        <v>1</v>
      </c>
    </row>
    <row r="1009" spans="1:5">
      <c r="A1009" s="140" t="s">
        <v>1283</v>
      </c>
      <c r="B1009" s="140" t="s">
        <v>378</v>
      </c>
      <c r="D1009">
        <v>1</v>
      </c>
      <c r="E1009">
        <v>1</v>
      </c>
    </row>
    <row r="1010" spans="1:5">
      <c r="A1010" s="140" t="s">
        <v>1284</v>
      </c>
      <c r="B1010" s="140" t="s">
        <v>378</v>
      </c>
      <c r="C1010">
        <v>1</v>
      </c>
      <c r="E1010">
        <v>1</v>
      </c>
    </row>
    <row r="1011" spans="1:5">
      <c r="A1011" s="140" t="s">
        <v>1285</v>
      </c>
      <c r="B1011" s="140" t="s">
        <v>378</v>
      </c>
      <c r="C1011">
        <v>1</v>
      </c>
      <c r="E1011">
        <v>1</v>
      </c>
    </row>
    <row r="1012" spans="1:5">
      <c r="A1012" s="140" t="s">
        <v>1286</v>
      </c>
      <c r="B1012" s="140" t="s">
        <v>378</v>
      </c>
      <c r="C1012">
        <v>1</v>
      </c>
      <c r="E1012">
        <v>1</v>
      </c>
    </row>
    <row r="1013" spans="1:5">
      <c r="A1013" s="140" t="s">
        <v>1287</v>
      </c>
      <c r="B1013" s="140" t="s">
        <v>378</v>
      </c>
      <c r="C1013">
        <v>1</v>
      </c>
      <c r="E1013">
        <v>1</v>
      </c>
    </row>
    <row r="1014" spans="1:5">
      <c r="A1014" s="140" t="s">
        <v>1288</v>
      </c>
      <c r="B1014" s="140" t="s">
        <v>378</v>
      </c>
      <c r="C1014">
        <v>1</v>
      </c>
      <c r="E1014">
        <v>1</v>
      </c>
    </row>
    <row r="1015" spans="1:5">
      <c r="A1015" s="140" t="s">
        <v>1289</v>
      </c>
      <c r="B1015" s="140" t="s">
        <v>378</v>
      </c>
      <c r="C1015">
        <v>1</v>
      </c>
      <c r="E1015">
        <v>1</v>
      </c>
    </row>
    <row r="1016" spans="1:5">
      <c r="A1016" s="140" t="s">
        <v>1290</v>
      </c>
      <c r="B1016" s="140" t="s">
        <v>378</v>
      </c>
      <c r="C1016">
        <v>1</v>
      </c>
      <c r="E1016">
        <v>1</v>
      </c>
    </row>
    <row r="1017" spans="1:5">
      <c r="A1017" s="140" t="s">
        <v>1291</v>
      </c>
      <c r="B1017" s="140" t="s">
        <v>378</v>
      </c>
      <c r="C1017">
        <v>1</v>
      </c>
      <c r="E1017">
        <v>1</v>
      </c>
    </row>
    <row r="1018" spans="1:5">
      <c r="A1018" s="140" t="s">
        <v>1292</v>
      </c>
      <c r="B1018" s="140" t="s">
        <v>378</v>
      </c>
      <c r="C1018">
        <v>1</v>
      </c>
      <c r="E1018">
        <v>1</v>
      </c>
    </row>
    <row r="1019" spans="1:5">
      <c r="A1019" s="140" t="s">
        <v>1293</v>
      </c>
      <c r="B1019" s="140" t="s">
        <v>378</v>
      </c>
      <c r="C1019">
        <v>1</v>
      </c>
      <c r="E1019">
        <v>1</v>
      </c>
    </row>
    <row r="1020" spans="1:5">
      <c r="A1020" s="140" t="s">
        <v>1294</v>
      </c>
      <c r="B1020" s="140" t="s">
        <v>378</v>
      </c>
      <c r="C1020">
        <v>1</v>
      </c>
      <c r="E1020">
        <v>1</v>
      </c>
    </row>
    <row r="1021" spans="1:5">
      <c r="A1021" s="140" t="s">
        <v>1295</v>
      </c>
      <c r="B1021" s="140" t="s">
        <v>378</v>
      </c>
      <c r="C1021">
        <v>1</v>
      </c>
      <c r="E1021">
        <v>1</v>
      </c>
    </row>
    <row r="1022" spans="1:5">
      <c r="A1022" s="140" t="s">
        <v>1296</v>
      </c>
      <c r="B1022" s="140" t="s">
        <v>378</v>
      </c>
      <c r="C1022">
        <v>1</v>
      </c>
      <c r="E1022">
        <v>1</v>
      </c>
    </row>
    <row r="1023" spans="1:5">
      <c r="A1023" s="140" t="s">
        <v>1297</v>
      </c>
      <c r="B1023" s="140" t="s">
        <v>378</v>
      </c>
      <c r="C1023">
        <v>1</v>
      </c>
      <c r="E1023">
        <v>1</v>
      </c>
    </row>
    <row r="1024" spans="1:5">
      <c r="A1024" s="140" t="s">
        <v>1298</v>
      </c>
      <c r="B1024" s="140" t="s">
        <v>378</v>
      </c>
      <c r="C1024">
        <v>1</v>
      </c>
      <c r="E1024">
        <v>1</v>
      </c>
    </row>
    <row r="1025" spans="1:5">
      <c r="A1025" s="140" t="s">
        <v>1299</v>
      </c>
      <c r="B1025" s="140" t="s">
        <v>378</v>
      </c>
      <c r="D1025">
        <v>1</v>
      </c>
      <c r="E1025">
        <v>1</v>
      </c>
    </row>
    <row r="1026" spans="1:5">
      <c r="A1026" s="140" t="s">
        <v>1300</v>
      </c>
      <c r="B1026" s="140" t="s">
        <v>378</v>
      </c>
      <c r="D1026">
        <v>1</v>
      </c>
      <c r="E1026">
        <v>1</v>
      </c>
    </row>
    <row r="1027" spans="1:5">
      <c r="A1027" s="140" t="s">
        <v>1301</v>
      </c>
      <c r="B1027" s="140" t="s">
        <v>378</v>
      </c>
      <c r="C1027">
        <v>1</v>
      </c>
      <c r="E1027">
        <v>1</v>
      </c>
    </row>
    <row r="1028" spans="1:5">
      <c r="A1028" s="140" t="s">
        <v>1302</v>
      </c>
      <c r="B1028" s="140" t="s">
        <v>378</v>
      </c>
      <c r="C1028">
        <v>1</v>
      </c>
      <c r="E1028">
        <v>1</v>
      </c>
    </row>
    <row r="1029" spans="1:5">
      <c r="A1029" s="140" t="s">
        <v>1303</v>
      </c>
      <c r="B1029" s="140" t="s">
        <v>378</v>
      </c>
      <c r="C1029">
        <v>1</v>
      </c>
      <c r="E1029">
        <v>1</v>
      </c>
    </row>
    <row r="1030" spans="1:5">
      <c r="A1030" s="140" t="s">
        <v>1304</v>
      </c>
      <c r="B1030" s="140" t="s">
        <v>378</v>
      </c>
      <c r="C1030">
        <v>1</v>
      </c>
      <c r="E1030">
        <v>1</v>
      </c>
    </row>
    <row r="1031" spans="1:5">
      <c r="A1031" s="140" t="s">
        <v>1305</v>
      </c>
      <c r="B1031" s="140" t="s">
        <v>378</v>
      </c>
      <c r="C1031">
        <v>1</v>
      </c>
      <c r="E1031">
        <v>1</v>
      </c>
    </row>
    <row r="1032" spans="1:5">
      <c r="A1032" s="140" t="s">
        <v>1306</v>
      </c>
      <c r="B1032" s="140" t="s">
        <v>378</v>
      </c>
      <c r="C1032">
        <v>1</v>
      </c>
      <c r="E1032">
        <v>1</v>
      </c>
    </row>
    <row r="1033" spans="1:5">
      <c r="A1033" s="140" t="s">
        <v>1307</v>
      </c>
      <c r="B1033" s="140" t="s">
        <v>378</v>
      </c>
      <c r="C1033">
        <v>1</v>
      </c>
      <c r="E1033">
        <v>1</v>
      </c>
    </row>
    <row r="1034" spans="1:5">
      <c r="A1034" s="140" t="s">
        <v>1308</v>
      </c>
      <c r="B1034" s="140" t="s">
        <v>378</v>
      </c>
      <c r="C1034">
        <v>1</v>
      </c>
      <c r="E1034">
        <v>1</v>
      </c>
    </row>
    <row r="1035" spans="1:5">
      <c r="A1035" s="140" t="s">
        <v>1309</v>
      </c>
      <c r="B1035" s="140" t="s">
        <v>378</v>
      </c>
      <c r="D1035">
        <v>1</v>
      </c>
      <c r="E1035">
        <v>1</v>
      </c>
    </row>
    <row r="1036" spans="1:5">
      <c r="A1036" s="140" t="s">
        <v>1310</v>
      </c>
      <c r="B1036" s="140" t="s">
        <v>378</v>
      </c>
      <c r="C1036">
        <v>1</v>
      </c>
      <c r="E1036">
        <v>1</v>
      </c>
    </row>
    <row r="1037" spans="1:5">
      <c r="A1037" s="140" t="s">
        <v>1311</v>
      </c>
      <c r="B1037" s="140" t="s">
        <v>378</v>
      </c>
      <c r="C1037">
        <v>1</v>
      </c>
      <c r="E1037">
        <v>1</v>
      </c>
    </row>
    <row r="1038" spans="1:5">
      <c r="A1038" s="140" t="s">
        <v>1312</v>
      </c>
      <c r="B1038" s="140" t="s">
        <v>378</v>
      </c>
      <c r="C1038">
        <v>1</v>
      </c>
      <c r="E1038">
        <v>1</v>
      </c>
    </row>
    <row r="1039" spans="1:5">
      <c r="A1039" s="140" t="s">
        <v>1313</v>
      </c>
      <c r="B1039" s="140" t="s">
        <v>378</v>
      </c>
      <c r="C1039">
        <v>1</v>
      </c>
      <c r="E1039">
        <v>1</v>
      </c>
    </row>
    <row r="1040" spans="1:5">
      <c r="A1040" s="140" t="s">
        <v>1314</v>
      </c>
      <c r="B1040" s="140" t="s">
        <v>378</v>
      </c>
      <c r="C1040">
        <v>1</v>
      </c>
      <c r="E1040">
        <v>1</v>
      </c>
    </row>
    <row r="1041" spans="1:5">
      <c r="A1041" s="140" t="s">
        <v>1315</v>
      </c>
      <c r="B1041" s="140" t="s">
        <v>378</v>
      </c>
      <c r="C1041">
        <v>1</v>
      </c>
      <c r="E1041">
        <v>1</v>
      </c>
    </row>
    <row r="1042" spans="1:5">
      <c r="A1042" s="140" t="s">
        <v>1316</v>
      </c>
      <c r="B1042" s="140" t="s">
        <v>378</v>
      </c>
      <c r="C1042">
        <v>1</v>
      </c>
      <c r="E1042">
        <v>1</v>
      </c>
    </row>
    <row r="1043" spans="1:5">
      <c r="A1043" s="140" t="s">
        <v>1317</v>
      </c>
      <c r="B1043" s="140" t="s">
        <v>378</v>
      </c>
      <c r="C1043">
        <v>1</v>
      </c>
      <c r="E1043">
        <v>1</v>
      </c>
    </row>
    <row r="1044" spans="1:5">
      <c r="A1044" s="140" t="s">
        <v>1318</v>
      </c>
      <c r="B1044" s="140" t="s">
        <v>378</v>
      </c>
      <c r="D1044">
        <v>1</v>
      </c>
      <c r="E1044">
        <v>1</v>
      </c>
    </row>
    <row r="1045" spans="1:5">
      <c r="A1045" s="140" t="s">
        <v>1319</v>
      </c>
      <c r="B1045" s="140" t="s">
        <v>378</v>
      </c>
      <c r="C1045">
        <v>1</v>
      </c>
      <c r="E1045">
        <v>1</v>
      </c>
    </row>
    <row r="1046" spans="1:5">
      <c r="A1046" s="140" t="s">
        <v>1320</v>
      </c>
      <c r="B1046" s="140" t="s">
        <v>378</v>
      </c>
      <c r="C1046">
        <v>1</v>
      </c>
      <c r="E1046">
        <v>1</v>
      </c>
    </row>
    <row r="1047" spans="1:5">
      <c r="A1047" s="140" t="s">
        <v>1321</v>
      </c>
      <c r="B1047" s="140" t="s">
        <v>378</v>
      </c>
      <c r="C1047">
        <v>1</v>
      </c>
      <c r="E1047">
        <v>1</v>
      </c>
    </row>
    <row r="1048" spans="1:5">
      <c r="A1048" s="140" t="s">
        <v>1322</v>
      </c>
      <c r="B1048" s="140" t="s">
        <v>378</v>
      </c>
      <c r="C1048">
        <v>1</v>
      </c>
      <c r="E1048">
        <v>1</v>
      </c>
    </row>
    <row r="1049" spans="1:5">
      <c r="A1049" s="140" t="s">
        <v>1323</v>
      </c>
      <c r="B1049" s="140" t="s">
        <v>378</v>
      </c>
      <c r="C1049">
        <v>1</v>
      </c>
      <c r="E1049">
        <v>1</v>
      </c>
    </row>
    <row r="1050" spans="1:5">
      <c r="A1050" s="140" t="s">
        <v>1324</v>
      </c>
      <c r="B1050" s="140" t="s">
        <v>378</v>
      </c>
      <c r="C1050">
        <v>1</v>
      </c>
      <c r="E1050">
        <v>1</v>
      </c>
    </row>
    <row r="1051" spans="1:5">
      <c r="A1051" s="140" t="s">
        <v>1325</v>
      </c>
      <c r="B1051" s="140" t="s">
        <v>378</v>
      </c>
      <c r="C1051">
        <v>1</v>
      </c>
      <c r="E1051">
        <v>1</v>
      </c>
    </row>
    <row r="1052" spans="1:5">
      <c r="A1052" s="140" t="s">
        <v>1326</v>
      </c>
      <c r="B1052" s="140" t="s">
        <v>378</v>
      </c>
      <c r="C1052">
        <v>1</v>
      </c>
      <c r="E1052">
        <v>1</v>
      </c>
    </row>
    <row r="1053" spans="1:5">
      <c r="A1053" s="140" t="s">
        <v>1327</v>
      </c>
      <c r="B1053" s="140" t="s">
        <v>378</v>
      </c>
      <c r="C1053">
        <v>1</v>
      </c>
      <c r="E1053">
        <v>1</v>
      </c>
    </row>
    <row r="1054" spans="1:5">
      <c r="A1054" s="140" t="s">
        <v>1328</v>
      </c>
      <c r="B1054" s="140" t="s">
        <v>378</v>
      </c>
      <c r="C1054">
        <v>1</v>
      </c>
      <c r="E1054">
        <v>1</v>
      </c>
    </row>
    <row r="1055" spans="1:5">
      <c r="A1055" s="140" t="s">
        <v>1329</v>
      </c>
      <c r="B1055" s="140" t="s">
        <v>378</v>
      </c>
      <c r="D1055">
        <v>1</v>
      </c>
      <c r="E1055">
        <v>1</v>
      </c>
    </row>
    <row r="1056" spans="1:5">
      <c r="A1056" s="140" t="s">
        <v>1330</v>
      </c>
      <c r="B1056" s="140" t="s">
        <v>378</v>
      </c>
      <c r="C1056">
        <v>1</v>
      </c>
      <c r="E1056">
        <v>1</v>
      </c>
    </row>
    <row r="1057" spans="1:5">
      <c r="A1057" s="140" t="s">
        <v>1331</v>
      </c>
      <c r="B1057" s="140" t="s">
        <v>378</v>
      </c>
      <c r="C1057">
        <v>1</v>
      </c>
      <c r="E1057">
        <v>1</v>
      </c>
    </row>
    <row r="1058" spans="1:5">
      <c r="A1058" s="140" t="s">
        <v>1332</v>
      </c>
      <c r="B1058" s="140" t="s">
        <v>378</v>
      </c>
      <c r="C1058">
        <v>1</v>
      </c>
      <c r="E1058">
        <v>1</v>
      </c>
    </row>
    <row r="1059" spans="1:5">
      <c r="A1059" s="140" t="s">
        <v>1333</v>
      </c>
      <c r="B1059" s="140" t="s">
        <v>378</v>
      </c>
      <c r="C1059">
        <v>1</v>
      </c>
      <c r="E1059">
        <v>1</v>
      </c>
    </row>
    <row r="1060" spans="1:5">
      <c r="A1060" s="140" t="s">
        <v>1334</v>
      </c>
      <c r="B1060" s="140" t="s">
        <v>378</v>
      </c>
      <c r="C1060">
        <v>1</v>
      </c>
      <c r="E1060">
        <v>1</v>
      </c>
    </row>
    <row r="1061" spans="1:5">
      <c r="A1061" s="140" t="s">
        <v>1335</v>
      </c>
      <c r="B1061" s="140" t="s">
        <v>378</v>
      </c>
      <c r="C1061">
        <v>1</v>
      </c>
      <c r="E1061">
        <v>1</v>
      </c>
    </row>
    <row r="1062" spans="1:5">
      <c r="A1062" s="140" t="s">
        <v>1336</v>
      </c>
      <c r="B1062" s="140" t="s">
        <v>378</v>
      </c>
      <c r="C1062">
        <v>1</v>
      </c>
      <c r="E1062">
        <v>1</v>
      </c>
    </row>
    <row r="1063" spans="1:5">
      <c r="A1063" s="140" t="s">
        <v>1337</v>
      </c>
      <c r="B1063" s="140" t="s">
        <v>378</v>
      </c>
      <c r="C1063">
        <v>1</v>
      </c>
      <c r="E1063">
        <v>1</v>
      </c>
    </row>
    <row r="1064" spans="1:5">
      <c r="A1064" s="140" t="s">
        <v>1338</v>
      </c>
      <c r="B1064" s="140" t="s">
        <v>378</v>
      </c>
      <c r="D1064">
        <v>1</v>
      </c>
      <c r="E1064">
        <v>1</v>
      </c>
    </row>
    <row r="1065" spans="1:5">
      <c r="A1065" s="140" t="s">
        <v>1339</v>
      </c>
      <c r="B1065" s="140" t="s">
        <v>378</v>
      </c>
      <c r="C1065">
        <v>1</v>
      </c>
      <c r="E1065">
        <v>1</v>
      </c>
    </row>
    <row r="1066" spans="1:5">
      <c r="A1066" s="140" t="s">
        <v>1340</v>
      </c>
      <c r="B1066" s="140" t="s">
        <v>378</v>
      </c>
      <c r="C1066">
        <v>1</v>
      </c>
      <c r="E1066">
        <v>1</v>
      </c>
    </row>
    <row r="1067" spans="1:5">
      <c r="A1067" s="140" t="s">
        <v>1341</v>
      </c>
      <c r="B1067" s="140" t="s">
        <v>378</v>
      </c>
      <c r="C1067">
        <v>1</v>
      </c>
      <c r="E1067">
        <v>1</v>
      </c>
    </row>
    <row r="1068" spans="1:5">
      <c r="A1068" s="140" t="s">
        <v>1342</v>
      </c>
      <c r="B1068" s="140" t="s">
        <v>378</v>
      </c>
      <c r="D1068">
        <v>1</v>
      </c>
      <c r="E1068">
        <v>1</v>
      </c>
    </row>
    <row r="1069" spans="1:5">
      <c r="A1069" s="140" t="s">
        <v>1343</v>
      </c>
      <c r="B1069" s="140" t="s">
        <v>378</v>
      </c>
      <c r="D1069">
        <v>1</v>
      </c>
      <c r="E1069">
        <v>1</v>
      </c>
    </row>
    <row r="1070" spans="1:5">
      <c r="A1070" s="140" t="s">
        <v>1344</v>
      </c>
      <c r="B1070" s="140" t="s">
        <v>378</v>
      </c>
      <c r="C1070">
        <v>1</v>
      </c>
      <c r="E1070">
        <v>1</v>
      </c>
    </row>
    <row r="1071" spans="1:5">
      <c r="A1071" s="140" t="s">
        <v>1345</v>
      </c>
      <c r="B1071" s="140" t="s">
        <v>378</v>
      </c>
      <c r="D1071">
        <v>1</v>
      </c>
      <c r="E1071">
        <v>1</v>
      </c>
    </row>
    <row r="1072" spans="1:5">
      <c r="A1072" s="140" t="s">
        <v>1346</v>
      </c>
      <c r="B1072" s="140" t="s">
        <v>378</v>
      </c>
      <c r="C1072">
        <v>1</v>
      </c>
      <c r="E1072">
        <v>1</v>
      </c>
    </row>
    <row r="1073" spans="1:5">
      <c r="A1073" s="140" t="s">
        <v>1347</v>
      </c>
      <c r="B1073" s="140" t="s">
        <v>378</v>
      </c>
      <c r="C1073">
        <v>1</v>
      </c>
      <c r="E1073">
        <v>1</v>
      </c>
    </row>
    <row r="1074" spans="1:5">
      <c r="A1074" s="140" t="s">
        <v>1348</v>
      </c>
      <c r="B1074" s="140" t="s">
        <v>378</v>
      </c>
      <c r="C1074">
        <v>1</v>
      </c>
      <c r="E1074">
        <v>1</v>
      </c>
    </row>
    <row r="1075" spans="1:5">
      <c r="A1075" s="140" t="s">
        <v>1349</v>
      </c>
      <c r="B1075" s="140" t="s">
        <v>378</v>
      </c>
      <c r="D1075">
        <v>1</v>
      </c>
      <c r="E1075">
        <v>1</v>
      </c>
    </row>
    <row r="1076" spans="1:5">
      <c r="A1076" s="140" t="s">
        <v>1350</v>
      </c>
      <c r="B1076" s="140" t="s">
        <v>378</v>
      </c>
      <c r="C1076">
        <v>1</v>
      </c>
      <c r="E1076">
        <v>1</v>
      </c>
    </row>
    <row r="1077" spans="1:5">
      <c r="A1077" s="140" t="s">
        <v>1351</v>
      </c>
      <c r="B1077" s="140" t="s">
        <v>378</v>
      </c>
      <c r="C1077">
        <v>1</v>
      </c>
      <c r="E1077">
        <v>1</v>
      </c>
    </row>
    <row r="1078" spans="1:5">
      <c r="A1078" s="140" t="s">
        <v>1352</v>
      </c>
      <c r="B1078" s="140" t="s">
        <v>378</v>
      </c>
      <c r="D1078">
        <v>1</v>
      </c>
      <c r="E1078">
        <v>1</v>
      </c>
    </row>
    <row r="1079" spans="1:5">
      <c r="A1079" s="140" t="s">
        <v>1353</v>
      </c>
      <c r="B1079" s="140" t="s">
        <v>378</v>
      </c>
      <c r="C1079">
        <v>1</v>
      </c>
      <c r="E1079">
        <v>1</v>
      </c>
    </row>
    <row r="1080" spans="1:5">
      <c r="A1080" s="140" t="s">
        <v>1354</v>
      </c>
      <c r="B1080" s="140" t="s">
        <v>378</v>
      </c>
      <c r="C1080">
        <v>1</v>
      </c>
      <c r="E1080">
        <v>1</v>
      </c>
    </row>
    <row r="1081" spans="1:5">
      <c r="A1081" s="140" t="s">
        <v>1355</v>
      </c>
      <c r="B1081" s="140" t="s">
        <v>378</v>
      </c>
      <c r="C1081">
        <v>1</v>
      </c>
      <c r="E1081">
        <v>1</v>
      </c>
    </row>
    <row r="1082" spans="1:5">
      <c r="A1082" s="140" t="s">
        <v>1356</v>
      </c>
      <c r="B1082" s="140" t="s">
        <v>378</v>
      </c>
      <c r="C1082">
        <v>1</v>
      </c>
      <c r="E1082">
        <v>1</v>
      </c>
    </row>
    <row r="1083" spans="1:5">
      <c r="A1083" s="140" t="s">
        <v>1357</v>
      </c>
      <c r="B1083" s="140" t="s">
        <v>378</v>
      </c>
      <c r="C1083">
        <v>1</v>
      </c>
      <c r="E1083">
        <v>1</v>
      </c>
    </row>
    <row r="1084" spans="1:5">
      <c r="A1084" s="140" t="s">
        <v>1358</v>
      </c>
      <c r="B1084" s="140" t="s">
        <v>378</v>
      </c>
      <c r="C1084">
        <v>1</v>
      </c>
      <c r="E1084">
        <v>1</v>
      </c>
    </row>
    <row r="1085" spans="1:5">
      <c r="A1085" s="140" t="s">
        <v>1359</v>
      </c>
      <c r="B1085" s="140" t="s">
        <v>378</v>
      </c>
      <c r="C1085">
        <v>1</v>
      </c>
      <c r="E1085">
        <v>1</v>
      </c>
    </row>
    <row r="1086" spans="1:5">
      <c r="A1086" s="140" t="s">
        <v>1360</v>
      </c>
      <c r="B1086" s="140" t="s">
        <v>378</v>
      </c>
      <c r="C1086">
        <v>1</v>
      </c>
      <c r="E1086">
        <v>1</v>
      </c>
    </row>
    <row r="1087" spans="1:5">
      <c r="A1087" s="140" t="s">
        <v>1361</v>
      </c>
      <c r="B1087" s="140" t="s">
        <v>378</v>
      </c>
      <c r="C1087">
        <v>1</v>
      </c>
      <c r="E1087">
        <v>1</v>
      </c>
    </row>
    <row r="1088" spans="1:5">
      <c r="A1088" s="140" t="s">
        <v>1362</v>
      </c>
      <c r="B1088" s="140" t="s">
        <v>378</v>
      </c>
      <c r="C1088">
        <v>1</v>
      </c>
      <c r="E1088">
        <v>1</v>
      </c>
    </row>
    <row r="1089" spans="1:5">
      <c r="A1089" s="140" t="s">
        <v>1363</v>
      </c>
      <c r="B1089" s="140" t="s">
        <v>378</v>
      </c>
      <c r="D1089">
        <v>1</v>
      </c>
      <c r="E1089">
        <v>1</v>
      </c>
    </row>
    <row r="1090" spans="1:5">
      <c r="A1090" s="140" t="s">
        <v>1364</v>
      </c>
      <c r="B1090" s="140" t="s">
        <v>378</v>
      </c>
      <c r="C1090">
        <v>1</v>
      </c>
      <c r="E1090">
        <v>1</v>
      </c>
    </row>
    <row r="1091" spans="1:5">
      <c r="A1091" s="140" t="s">
        <v>1365</v>
      </c>
      <c r="B1091" s="140" t="s">
        <v>378</v>
      </c>
      <c r="C1091">
        <v>1</v>
      </c>
      <c r="E1091">
        <v>1</v>
      </c>
    </row>
    <row r="1092" spans="1:5">
      <c r="A1092" s="140" t="s">
        <v>1366</v>
      </c>
      <c r="B1092" s="140" t="s">
        <v>378</v>
      </c>
      <c r="C1092">
        <v>1</v>
      </c>
      <c r="E1092">
        <v>1</v>
      </c>
    </row>
    <row r="1093" spans="1:5">
      <c r="A1093" s="140" t="s">
        <v>1367</v>
      </c>
      <c r="B1093" s="140" t="s">
        <v>378</v>
      </c>
      <c r="C1093">
        <v>1</v>
      </c>
      <c r="E1093">
        <v>1</v>
      </c>
    </row>
    <row r="1094" spans="1:5">
      <c r="A1094" s="140" t="s">
        <v>1368</v>
      </c>
      <c r="B1094" s="140" t="s">
        <v>378</v>
      </c>
      <c r="C1094">
        <v>1</v>
      </c>
      <c r="E1094">
        <v>1</v>
      </c>
    </row>
    <row r="1095" spans="1:5">
      <c r="A1095" s="140" t="s">
        <v>1369</v>
      </c>
      <c r="B1095" s="140" t="s">
        <v>378</v>
      </c>
      <c r="C1095">
        <v>1</v>
      </c>
      <c r="E1095">
        <v>1</v>
      </c>
    </row>
    <row r="1096" spans="1:5">
      <c r="A1096" s="140" t="s">
        <v>1370</v>
      </c>
      <c r="B1096" s="140" t="s">
        <v>378</v>
      </c>
      <c r="C1096">
        <v>1</v>
      </c>
      <c r="E1096">
        <v>1</v>
      </c>
    </row>
    <row r="1097" spans="1:5">
      <c r="A1097" s="140" t="s">
        <v>1371</v>
      </c>
      <c r="B1097" s="140" t="s">
        <v>378</v>
      </c>
      <c r="D1097">
        <v>1</v>
      </c>
      <c r="E1097">
        <v>1</v>
      </c>
    </row>
    <row r="1098" spans="1:5">
      <c r="A1098" s="140" t="s">
        <v>1372</v>
      </c>
      <c r="B1098" s="140" t="s">
        <v>378</v>
      </c>
      <c r="C1098">
        <v>1</v>
      </c>
      <c r="E1098">
        <v>1</v>
      </c>
    </row>
    <row r="1099" spans="1:5">
      <c r="A1099" s="140" t="s">
        <v>1373</v>
      </c>
      <c r="B1099" s="140" t="s">
        <v>378</v>
      </c>
      <c r="D1099">
        <v>1</v>
      </c>
      <c r="E1099">
        <v>1</v>
      </c>
    </row>
    <row r="1100" spans="1:5">
      <c r="A1100" s="140" t="s">
        <v>1374</v>
      </c>
      <c r="B1100" s="140" t="s">
        <v>378</v>
      </c>
      <c r="C1100">
        <v>1</v>
      </c>
      <c r="E1100">
        <v>1</v>
      </c>
    </row>
    <row r="1101" spans="1:5">
      <c r="A1101" s="140" t="s">
        <v>1375</v>
      </c>
      <c r="B1101" s="140" t="s">
        <v>378</v>
      </c>
      <c r="C1101">
        <v>1</v>
      </c>
      <c r="E1101">
        <v>1</v>
      </c>
    </row>
    <row r="1102" spans="1:5">
      <c r="A1102" s="140" t="s">
        <v>1376</v>
      </c>
      <c r="B1102" s="140" t="s">
        <v>378</v>
      </c>
      <c r="C1102">
        <v>1</v>
      </c>
      <c r="E1102">
        <v>1</v>
      </c>
    </row>
    <row r="1103" spans="1:5">
      <c r="A1103" s="140" t="s">
        <v>1377</v>
      </c>
      <c r="B1103" s="140" t="s">
        <v>378</v>
      </c>
      <c r="C1103">
        <v>1</v>
      </c>
      <c r="E1103">
        <v>1</v>
      </c>
    </row>
    <row r="1104" spans="1:5">
      <c r="A1104" s="140" t="s">
        <v>1378</v>
      </c>
      <c r="B1104" s="140" t="s">
        <v>378</v>
      </c>
      <c r="C1104">
        <v>1</v>
      </c>
      <c r="E1104">
        <v>1</v>
      </c>
    </row>
    <row r="1105" spans="1:5">
      <c r="A1105" s="140" t="s">
        <v>1379</v>
      </c>
      <c r="B1105" s="140" t="s">
        <v>378</v>
      </c>
      <c r="C1105">
        <v>1</v>
      </c>
      <c r="E1105">
        <v>1</v>
      </c>
    </row>
    <row r="1106" spans="1:5">
      <c r="A1106" s="140" t="s">
        <v>1380</v>
      </c>
      <c r="B1106" s="140" t="s">
        <v>378</v>
      </c>
      <c r="C1106">
        <v>1</v>
      </c>
      <c r="E1106">
        <v>1</v>
      </c>
    </row>
    <row r="1107" spans="1:5">
      <c r="A1107" s="140" t="s">
        <v>1381</v>
      </c>
      <c r="B1107" s="140" t="s">
        <v>378</v>
      </c>
      <c r="C1107">
        <v>1</v>
      </c>
      <c r="E1107">
        <v>1</v>
      </c>
    </row>
    <row r="1108" spans="1:5">
      <c r="A1108" s="140" t="s">
        <v>1382</v>
      </c>
      <c r="B1108" s="140" t="s">
        <v>378</v>
      </c>
      <c r="D1108">
        <v>1</v>
      </c>
      <c r="E1108">
        <v>1</v>
      </c>
    </row>
    <row r="1109" spans="1:5">
      <c r="A1109" s="140" t="s">
        <v>1383</v>
      </c>
      <c r="B1109" s="140" t="s">
        <v>378</v>
      </c>
      <c r="C1109">
        <v>1</v>
      </c>
      <c r="E1109">
        <v>1</v>
      </c>
    </row>
    <row r="1110" spans="1:5">
      <c r="A1110" s="140" t="s">
        <v>1384</v>
      </c>
      <c r="B1110" s="140" t="s">
        <v>378</v>
      </c>
      <c r="C1110">
        <v>1</v>
      </c>
      <c r="E1110">
        <v>1</v>
      </c>
    </row>
    <row r="1111" spans="1:5">
      <c r="A1111" s="140" t="s">
        <v>1385</v>
      </c>
      <c r="B1111" s="140" t="s">
        <v>378</v>
      </c>
      <c r="C1111">
        <v>1</v>
      </c>
      <c r="E1111">
        <v>1</v>
      </c>
    </row>
    <row r="1112" spans="1:5">
      <c r="A1112" s="140" t="s">
        <v>1386</v>
      </c>
      <c r="B1112" s="140" t="s">
        <v>378</v>
      </c>
      <c r="D1112">
        <v>1</v>
      </c>
      <c r="E1112">
        <v>1</v>
      </c>
    </row>
    <row r="1113" spans="1:5">
      <c r="A1113" s="140" t="s">
        <v>1387</v>
      </c>
      <c r="B1113" s="140" t="s">
        <v>378</v>
      </c>
      <c r="C1113">
        <v>1</v>
      </c>
      <c r="E1113">
        <v>1</v>
      </c>
    </row>
    <row r="1114" spans="1:5">
      <c r="A1114" s="140" t="s">
        <v>1388</v>
      </c>
      <c r="B1114" s="140" t="s">
        <v>378</v>
      </c>
      <c r="C1114">
        <v>1</v>
      </c>
      <c r="E1114">
        <v>1</v>
      </c>
    </row>
    <row r="1115" spans="1:5">
      <c r="A1115" s="140" t="s">
        <v>1389</v>
      </c>
      <c r="B1115" s="140" t="s">
        <v>378</v>
      </c>
      <c r="D1115">
        <v>1</v>
      </c>
      <c r="E1115">
        <v>1</v>
      </c>
    </row>
    <row r="1116" spans="1:5">
      <c r="A1116" s="140" t="s">
        <v>1390</v>
      </c>
      <c r="B1116" s="140" t="s">
        <v>378</v>
      </c>
      <c r="C1116">
        <v>1</v>
      </c>
      <c r="E1116">
        <v>1</v>
      </c>
    </row>
    <row r="1117" spans="1:5">
      <c r="A1117" s="140" t="s">
        <v>1391</v>
      </c>
      <c r="B1117" s="140" t="s">
        <v>378</v>
      </c>
      <c r="D1117">
        <v>1</v>
      </c>
      <c r="E1117">
        <v>1</v>
      </c>
    </row>
    <row r="1118" spans="1:5">
      <c r="A1118" s="140" t="s">
        <v>1392</v>
      </c>
      <c r="B1118" s="140" t="s">
        <v>378</v>
      </c>
      <c r="D1118">
        <v>1</v>
      </c>
      <c r="E1118">
        <v>1</v>
      </c>
    </row>
    <row r="1119" spans="1:5">
      <c r="A1119" s="140" t="s">
        <v>1393</v>
      </c>
      <c r="B1119" s="140" t="s">
        <v>378</v>
      </c>
      <c r="C1119">
        <v>1</v>
      </c>
      <c r="E1119">
        <v>1</v>
      </c>
    </row>
    <row r="1120" spans="1:5">
      <c r="A1120" s="140" t="s">
        <v>1394</v>
      </c>
      <c r="B1120" s="140" t="s">
        <v>378</v>
      </c>
      <c r="C1120">
        <v>1</v>
      </c>
      <c r="E1120">
        <v>1</v>
      </c>
    </row>
    <row r="1121" spans="1:5">
      <c r="A1121" s="140" t="s">
        <v>1395</v>
      </c>
      <c r="B1121" s="140" t="s">
        <v>378</v>
      </c>
      <c r="D1121">
        <v>1</v>
      </c>
      <c r="E1121">
        <v>1</v>
      </c>
    </row>
    <row r="1122" spans="1:5">
      <c r="A1122" s="140" t="s">
        <v>1396</v>
      </c>
      <c r="B1122" s="140" t="s">
        <v>378</v>
      </c>
      <c r="C1122">
        <v>1</v>
      </c>
      <c r="E1122">
        <v>1</v>
      </c>
    </row>
    <row r="1123" spans="1:5">
      <c r="A1123" s="140" t="s">
        <v>1397</v>
      </c>
      <c r="B1123" s="140" t="s">
        <v>378</v>
      </c>
      <c r="C1123">
        <v>1</v>
      </c>
      <c r="E1123">
        <v>1</v>
      </c>
    </row>
    <row r="1124" spans="1:5">
      <c r="A1124" s="140" t="s">
        <v>1398</v>
      </c>
      <c r="B1124" s="140" t="s">
        <v>378</v>
      </c>
      <c r="C1124">
        <v>1</v>
      </c>
      <c r="E1124">
        <v>1</v>
      </c>
    </row>
    <row r="1125" spans="1:5">
      <c r="A1125" s="140" t="s">
        <v>1399</v>
      </c>
      <c r="B1125" s="140" t="s">
        <v>378</v>
      </c>
      <c r="C1125">
        <v>1</v>
      </c>
      <c r="E1125">
        <v>1</v>
      </c>
    </row>
    <row r="1126" spans="1:5">
      <c r="A1126" s="140" t="s">
        <v>1400</v>
      </c>
      <c r="B1126" s="140" t="s">
        <v>378</v>
      </c>
      <c r="C1126">
        <v>1</v>
      </c>
      <c r="E1126">
        <v>1</v>
      </c>
    </row>
    <row r="1127" spans="1:5">
      <c r="A1127" s="142" t="s">
        <v>1401</v>
      </c>
      <c r="B1127" s="140" t="s">
        <v>378</v>
      </c>
      <c r="C1127" s="143">
        <v>1</v>
      </c>
      <c r="D1127" s="143"/>
      <c r="E1127" s="143">
        <v>1</v>
      </c>
    </row>
  </sheetData>
  <pageMargins left="0.7" right="0.7" top="0.75" bottom="0.75" header="0.3" footer="0.3"/>
  <drawing r:id="rId1"/>
  <extLst>
    <ext xmlns:x15="http://schemas.microsoft.com/office/spreadsheetml/2010/11/main" uri="{F7C9EE02-42E1-4005-9D12-6889AFFD525C}">
      <x15:webExtensions xmlns:xm="http://schemas.microsoft.com/office/excel/2006/main">
        <x15:webExtension appRef="{3C5D7232-D9CC-424B-B64E-1C61EC0F30EF}">
          <xm:f>Map!$G$19:$H$38</xm:f>
        </x15:webExtension>
      </x15:webExtens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5FF05-6F66-DF4F-8427-3137F777AC44}">
  <dimension ref="D2:Q61"/>
  <sheetViews>
    <sheetView topLeftCell="A47" workbookViewId="0">
      <selection activeCell="K81" sqref="K81"/>
    </sheetView>
  </sheetViews>
  <sheetFormatPr baseColWidth="10" defaultRowHeight="16"/>
  <sheetData>
    <row r="2" spans="4:17">
      <c r="E2" t="s">
        <v>1483</v>
      </c>
    </row>
    <row r="3" spans="4:17">
      <c r="E3" t="s">
        <v>1484</v>
      </c>
      <c r="F3" t="s">
        <v>1485</v>
      </c>
      <c r="H3" t="s">
        <v>1484</v>
      </c>
      <c r="I3" s="155" t="s">
        <v>1486</v>
      </c>
      <c r="J3" s="155" t="s">
        <v>1487</v>
      </c>
      <c r="K3" s="155" t="s">
        <v>1488</v>
      </c>
      <c r="L3" s="155" t="s">
        <v>1489</v>
      </c>
      <c r="M3" s="155" t="s">
        <v>1490</v>
      </c>
      <c r="N3" s="155" t="s">
        <v>1491</v>
      </c>
      <c r="O3" s="155" t="s">
        <v>1492</v>
      </c>
      <c r="P3" s="156" t="s">
        <v>1493</v>
      </c>
      <c r="Q3" s="156" t="s">
        <v>1494</v>
      </c>
    </row>
    <row r="4" spans="4:17">
      <c r="D4" t="s">
        <v>1495</v>
      </c>
      <c r="E4" t="str">
        <f>LEFT(D4,3)</f>
        <v xml:space="preserve"> 18</v>
      </c>
      <c r="F4" s="80">
        <f>P4</f>
        <v>4</v>
      </c>
      <c r="G4">
        <f t="shared" ref="G4:G57" si="0">E4*F4</f>
        <v>72</v>
      </c>
      <c r="H4">
        <v>18</v>
      </c>
      <c r="I4" s="80"/>
      <c r="J4" s="80"/>
      <c r="K4" s="80"/>
      <c r="L4" s="80"/>
      <c r="M4" s="80">
        <v>4</v>
      </c>
      <c r="N4" s="80"/>
      <c r="O4" s="80"/>
      <c r="P4" s="80">
        <v>4</v>
      </c>
      <c r="Q4" s="80">
        <f>M4+N4</f>
        <v>4</v>
      </c>
    </row>
    <row r="5" spans="4:17">
      <c r="D5" t="s">
        <v>1496</v>
      </c>
      <c r="E5" t="str">
        <f t="shared" ref="E5:E58" si="1">LEFT(D5,3)</f>
        <v xml:space="preserve"> 19</v>
      </c>
      <c r="F5" s="80">
        <f t="shared" ref="F5:F58" si="2">P5</f>
        <v>3.8</v>
      </c>
      <c r="G5">
        <f t="shared" si="0"/>
        <v>72.2</v>
      </c>
      <c r="H5">
        <v>19</v>
      </c>
      <c r="I5" s="80"/>
      <c r="J5" s="80"/>
      <c r="K5" s="80">
        <v>2</v>
      </c>
      <c r="L5" s="80"/>
      <c r="M5" s="80">
        <v>1.8</v>
      </c>
      <c r="N5" s="80"/>
      <c r="O5" s="80"/>
      <c r="P5" s="80">
        <v>3.8</v>
      </c>
      <c r="Q5" s="80">
        <f t="shared" ref="Q5:Q58" si="3">M5+N5</f>
        <v>1.8</v>
      </c>
    </row>
    <row r="6" spans="4:17">
      <c r="D6" t="s">
        <v>1497</v>
      </c>
      <c r="E6" t="str">
        <f t="shared" si="1"/>
        <v xml:space="preserve"> 20</v>
      </c>
      <c r="F6" s="80">
        <f t="shared" si="2"/>
        <v>12</v>
      </c>
      <c r="G6">
        <f t="shared" si="0"/>
        <v>240</v>
      </c>
      <c r="H6">
        <v>20</v>
      </c>
      <c r="I6" s="80"/>
      <c r="J6" s="80"/>
      <c r="K6" s="80"/>
      <c r="L6" s="80"/>
      <c r="M6" s="80">
        <v>12</v>
      </c>
      <c r="N6" s="80"/>
      <c r="O6" s="80"/>
      <c r="P6" s="80">
        <v>12</v>
      </c>
      <c r="Q6" s="80">
        <f t="shared" si="3"/>
        <v>12</v>
      </c>
    </row>
    <row r="7" spans="4:17">
      <c r="D7" t="s">
        <v>1498</v>
      </c>
      <c r="E7" t="str">
        <f t="shared" si="1"/>
        <v xml:space="preserve"> 21</v>
      </c>
      <c r="F7" s="80">
        <f t="shared" si="2"/>
        <v>11</v>
      </c>
      <c r="G7">
        <f t="shared" si="0"/>
        <v>231</v>
      </c>
      <c r="H7">
        <v>21</v>
      </c>
      <c r="I7" s="80"/>
      <c r="J7" s="80">
        <v>1</v>
      </c>
      <c r="K7" s="80"/>
      <c r="L7" s="80"/>
      <c r="M7" s="80">
        <v>9</v>
      </c>
      <c r="N7" s="80"/>
      <c r="O7" s="80">
        <v>1</v>
      </c>
      <c r="P7" s="80">
        <v>11</v>
      </c>
      <c r="Q7" s="80">
        <f t="shared" si="3"/>
        <v>9</v>
      </c>
    </row>
    <row r="8" spans="4:17">
      <c r="D8" t="s">
        <v>1499</v>
      </c>
      <c r="E8" t="str">
        <f t="shared" si="1"/>
        <v xml:space="preserve"> 22</v>
      </c>
      <c r="F8" s="80">
        <f t="shared" si="2"/>
        <v>13</v>
      </c>
      <c r="G8">
        <f t="shared" si="0"/>
        <v>286</v>
      </c>
      <c r="H8">
        <v>22</v>
      </c>
      <c r="I8" s="80"/>
      <c r="J8" s="80">
        <v>1</v>
      </c>
      <c r="K8" s="80">
        <v>1</v>
      </c>
      <c r="L8" s="80"/>
      <c r="M8" s="80">
        <v>11</v>
      </c>
      <c r="N8" s="80"/>
      <c r="O8" s="80"/>
      <c r="P8" s="80">
        <v>13</v>
      </c>
      <c r="Q8" s="80">
        <f t="shared" si="3"/>
        <v>11</v>
      </c>
    </row>
    <row r="9" spans="4:17">
      <c r="D9" t="s">
        <v>1500</v>
      </c>
      <c r="E9" t="str">
        <f t="shared" si="1"/>
        <v xml:space="preserve"> 23</v>
      </c>
      <c r="F9" s="80">
        <f t="shared" si="2"/>
        <v>10</v>
      </c>
      <c r="G9">
        <f t="shared" si="0"/>
        <v>230</v>
      </c>
      <c r="H9">
        <v>23</v>
      </c>
      <c r="I9" s="80"/>
      <c r="J9" s="80">
        <v>1</v>
      </c>
      <c r="K9" s="80">
        <v>1</v>
      </c>
      <c r="L9" s="80"/>
      <c r="M9" s="80">
        <v>8</v>
      </c>
      <c r="N9" s="80"/>
      <c r="O9" s="80"/>
      <c r="P9" s="80">
        <v>10</v>
      </c>
      <c r="Q9" s="80">
        <f t="shared" si="3"/>
        <v>8</v>
      </c>
    </row>
    <row r="10" spans="4:17">
      <c r="D10" t="s">
        <v>1501</v>
      </c>
      <c r="E10" t="str">
        <f t="shared" si="1"/>
        <v xml:space="preserve"> 24</v>
      </c>
      <c r="F10" s="80">
        <f t="shared" si="2"/>
        <v>29.6</v>
      </c>
      <c r="G10">
        <f t="shared" si="0"/>
        <v>710.40000000000009</v>
      </c>
      <c r="H10">
        <v>24</v>
      </c>
      <c r="I10" s="80">
        <v>3</v>
      </c>
      <c r="J10" s="80">
        <v>1</v>
      </c>
      <c r="K10" s="80">
        <v>3</v>
      </c>
      <c r="L10" s="80"/>
      <c r="M10" s="80">
        <v>15.6</v>
      </c>
      <c r="N10" s="80">
        <v>2</v>
      </c>
      <c r="O10" s="80">
        <v>5</v>
      </c>
      <c r="P10" s="80">
        <v>29.6</v>
      </c>
      <c r="Q10" s="80">
        <f t="shared" si="3"/>
        <v>17.600000000000001</v>
      </c>
    </row>
    <row r="11" spans="4:17">
      <c r="D11" t="s">
        <v>1502</v>
      </c>
      <c r="E11" t="str">
        <f t="shared" si="1"/>
        <v xml:space="preserve"> 25</v>
      </c>
      <c r="F11" s="80">
        <f t="shared" si="2"/>
        <v>29.5</v>
      </c>
      <c r="G11">
        <f t="shared" si="0"/>
        <v>737.5</v>
      </c>
      <c r="H11">
        <v>25</v>
      </c>
      <c r="I11" s="80"/>
      <c r="J11" s="80">
        <v>5</v>
      </c>
      <c r="K11" s="80">
        <v>3</v>
      </c>
      <c r="L11" s="80"/>
      <c r="M11" s="80">
        <v>18</v>
      </c>
      <c r="N11" s="80">
        <v>1</v>
      </c>
      <c r="O11" s="80">
        <v>2.5</v>
      </c>
      <c r="P11" s="80">
        <v>29.5</v>
      </c>
      <c r="Q11" s="80">
        <f t="shared" si="3"/>
        <v>19</v>
      </c>
    </row>
    <row r="12" spans="4:17">
      <c r="D12" t="s">
        <v>1503</v>
      </c>
      <c r="E12" t="str">
        <f t="shared" si="1"/>
        <v xml:space="preserve"> 26</v>
      </c>
      <c r="F12" s="80">
        <f t="shared" si="2"/>
        <v>26.8</v>
      </c>
      <c r="G12">
        <f t="shared" si="0"/>
        <v>696.80000000000007</v>
      </c>
      <c r="H12">
        <v>26</v>
      </c>
      <c r="I12" s="80">
        <v>3</v>
      </c>
      <c r="J12" s="80">
        <v>2</v>
      </c>
      <c r="K12" s="80">
        <v>6</v>
      </c>
      <c r="L12" s="80"/>
      <c r="M12" s="80">
        <v>14</v>
      </c>
      <c r="N12" s="80"/>
      <c r="O12" s="80">
        <v>1.8</v>
      </c>
      <c r="P12" s="80">
        <v>26.8</v>
      </c>
      <c r="Q12" s="80">
        <f t="shared" si="3"/>
        <v>14</v>
      </c>
    </row>
    <row r="13" spans="4:17">
      <c r="D13" t="s">
        <v>1504</v>
      </c>
      <c r="E13" t="str">
        <f t="shared" si="1"/>
        <v xml:space="preserve"> 27</v>
      </c>
      <c r="F13" s="80">
        <f t="shared" si="2"/>
        <v>27.4267</v>
      </c>
      <c r="G13">
        <f t="shared" si="0"/>
        <v>740.52089999999998</v>
      </c>
      <c r="H13">
        <v>27</v>
      </c>
      <c r="I13" s="80">
        <v>3</v>
      </c>
      <c r="J13" s="80">
        <v>5</v>
      </c>
      <c r="K13" s="80">
        <v>1</v>
      </c>
      <c r="L13" s="80"/>
      <c r="M13" s="80">
        <v>16.4267</v>
      </c>
      <c r="N13" s="80"/>
      <c r="O13" s="80">
        <v>2</v>
      </c>
      <c r="P13" s="80">
        <v>27.4267</v>
      </c>
      <c r="Q13" s="80">
        <f t="shared" si="3"/>
        <v>16.4267</v>
      </c>
    </row>
    <row r="14" spans="4:17">
      <c r="D14" t="s">
        <v>1505</v>
      </c>
      <c r="E14" t="str">
        <f t="shared" si="1"/>
        <v xml:space="preserve"> 28</v>
      </c>
      <c r="F14" s="80">
        <f t="shared" si="2"/>
        <v>22.4</v>
      </c>
      <c r="G14">
        <f t="shared" si="0"/>
        <v>627.19999999999993</v>
      </c>
      <c r="H14">
        <v>28</v>
      </c>
      <c r="I14" s="80">
        <v>2</v>
      </c>
      <c r="J14" s="80">
        <v>3</v>
      </c>
      <c r="K14" s="80">
        <v>3.8</v>
      </c>
      <c r="L14" s="80"/>
      <c r="M14" s="80">
        <v>9</v>
      </c>
      <c r="N14" s="80">
        <v>1.6</v>
      </c>
      <c r="O14" s="80">
        <v>3</v>
      </c>
      <c r="P14" s="80">
        <v>22.4</v>
      </c>
      <c r="Q14" s="80">
        <f t="shared" si="3"/>
        <v>10.6</v>
      </c>
    </row>
    <row r="15" spans="4:17">
      <c r="D15" t="s">
        <v>1506</v>
      </c>
      <c r="E15" t="str">
        <f t="shared" si="1"/>
        <v xml:space="preserve"> 29</v>
      </c>
      <c r="F15" s="80">
        <f t="shared" si="2"/>
        <v>35</v>
      </c>
      <c r="G15">
        <f t="shared" si="0"/>
        <v>1015</v>
      </c>
      <c r="H15">
        <v>29</v>
      </c>
      <c r="I15" s="80">
        <v>2</v>
      </c>
      <c r="J15" s="80">
        <v>1</v>
      </c>
      <c r="K15" s="80">
        <v>3</v>
      </c>
      <c r="L15" s="80"/>
      <c r="M15" s="80">
        <v>23</v>
      </c>
      <c r="N15" s="80">
        <v>4</v>
      </c>
      <c r="O15" s="80">
        <v>2</v>
      </c>
      <c r="P15" s="80">
        <v>35</v>
      </c>
      <c r="Q15" s="80">
        <f t="shared" si="3"/>
        <v>27</v>
      </c>
    </row>
    <row r="16" spans="4:17">
      <c r="D16" t="s">
        <v>1507</v>
      </c>
      <c r="E16" t="str">
        <f t="shared" si="1"/>
        <v xml:space="preserve"> 30</v>
      </c>
      <c r="F16" s="80">
        <f t="shared" si="2"/>
        <v>36.066699999999997</v>
      </c>
      <c r="G16">
        <f t="shared" si="0"/>
        <v>1082.001</v>
      </c>
      <c r="H16">
        <v>30</v>
      </c>
      <c r="I16" s="80">
        <v>3</v>
      </c>
      <c r="J16" s="80">
        <v>7.8</v>
      </c>
      <c r="K16" s="80">
        <v>2.2667000000000002</v>
      </c>
      <c r="L16" s="80"/>
      <c r="M16" s="80">
        <v>20</v>
      </c>
      <c r="N16" s="80">
        <v>1</v>
      </c>
      <c r="O16" s="80">
        <v>2</v>
      </c>
      <c r="P16" s="80">
        <v>36.066699999999997</v>
      </c>
      <c r="Q16" s="80">
        <f t="shared" si="3"/>
        <v>21</v>
      </c>
    </row>
    <row r="17" spans="4:17">
      <c r="D17" t="s">
        <v>1508</v>
      </c>
      <c r="E17" t="str">
        <f t="shared" si="1"/>
        <v xml:space="preserve"> 31</v>
      </c>
      <c r="F17" s="80">
        <f t="shared" si="2"/>
        <v>55.900000000000006</v>
      </c>
      <c r="G17">
        <f t="shared" si="0"/>
        <v>1732.9</v>
      </c>
      <c r="H17">
        <v>31</v>
      </c>
      <c r="I17" s="80">
        <v>1.4</v>
      </c>
      <c r="J17" s="80">
        <v>9.5</v>
      </c>
      <c r="K17" s="80">
        <v>7.2</v>
      </c>
      <c r="L17" s="80">
        <v>2</v>
      </c>
      <c r="M17" s="80">
        <v>29</v>
      </c>
      <c r="N17" s="80">
        <v>3.8</v>
      </c>
      <c r="O17" s="80">
        <v>3</v>
      </c>
      <c r="P17" s="80">
        <v>55.900000000000006</v>
      </c>
      <c r="Q17" s="80">
        <f t="shared" si="3"/>
        <v>32.799999999999997</v>
      </c>
    </row>
    <row r="18" spans="4:17">
      <c r="D18" t="s">
        <v>1509</v>
      </c>
      <c r="E18" t="str">
        <f t="shared" si="1"/>
        <v xml:space="preserve"> 32</v>
      </c>
      <c r="F18" s="80">
        <f t="shared" si="2"/>
        <v>45.8</v>
      </c>
      <c r="G18">
        <f t="shared" si="0"/>
        <v>1465.6</v>
      </c>
      <c r="H18">
        <v>32</v>
      </c>
      <c r="I18" s="80">
        <v>4.9000000000000004</v>
      </c>
      <c r="J18" s="80">
        <v>8.8000000000000007</v>
      </c>
      <c r="K18" s="80">
        <v>3.1</v>
      </c>
      <c r="L18" s="80"/>
      <c r="M18" s="80">
        <v>22</v>
      </c>
      <c r="N18" s="80">
        <v>2</v>
      </c>
      <c r="O18" s="80">
        <v>5</v>
      </c>
      <c r="P18" s="80">
        <v>45.8</v>
      </c>
      <c r="Q18" s="80">
        <f t="shared" si="3"/>
        <v>24</v>
      </c>
    </row>
    <row r="19" spans="4:17">
      <c r="D19" t="s">
        <v>1510</v>
      </c>
      <c r="E19" t="str">
        <f t="shared" si="1"/>
        <v xml:space="preserve"> 33</v>
      </c>
      <c r="F19" s="80">
        <f t="shared" si="2"/>
        <v>30.1</v>
      </c>
      <c r="G19">
        <f t="shared" si="0"/>
        <v>993.30000000000007</v>
      </c>
      <c r="H19">
        <v>33</v>
      </c>
      <c r="I19" s="80">
        <v>5</v>
      </c>
      <c r="J19" s="80">
        <v>3.5999999999999996</v>
      </c>
      <c r="K19" s="80">
        <v>3.4</v>
      </c>
      <c r="L19" s="80"/>
      <c r="M19" s="80">
        <v>13</v>
      </c>
      <c r="N19" s="80">
        <v>1.7000000000000002</v>
      </c>
      <c r="O19" s="80">
        <v>3.4</v>
      </c>
      <c r="P19" s="80">
        <v>30.1</v>
      </c>
      <c r="Q19" s="80">
        <f t="shared" si="3"/>
        <v>14.7</v>
      </c>
    </row>
    <row r="20" spans="4:17">
      <c r="D20" t="s">
        <v>1511</v>
      </c>
      <c r="E20" t="str">
        <f t="shared" si="1"/>
        <v xml:space="preserve"> 34</v>
      </c>
      <c r="F20" s="80">
        <f t="shared" si="2"/>
        <v>42.4</v>
      </c>
      <c r="G20">
        <f t="shared" si="0"/>
        <v>1441.6</v>
      </c>
      <c r="H20">
        <v>34</v>
      </c>
      <c r="I20" s="80">
        <v>7</v>
      </c>
      <c r="J20" s="80">
        <v>5.2</v>
      </c>
      <c r="K20" s="80">
        <v>4.5999999999999996</v>
      </c>
      <c r="L20" s="80">
        <v>2</v>
      </c>
      <c r="M20" s="80">
        <v>18.400000000000002</v>
      </c>
      <c r="N20" s="80"/>
      <c r="O20" s="80">
        <v>5.1999999999999993</v>
      </c>
      <c r="P20" s="80">
        <v>42.4</v>
      </c>
      <c r="Q20" s="80">
        <f t="shared" si="3"/>
        <v>18.400000000000002</v>
      </c>
    </row>
    <row r="21" spans="4:17">
      <c r="D21" t="s">
        <v>1512</v>
      </c>
      <c r="E21" t="str">
        <f t="shared" si="1"/>
        <v xml:space="preserve"> 35</v>
      </c>
      <c r="F21" s="80">
        <f t="shared" si="2"/>
        <v>39.200000000000003</v>
      </c>
      <c r="G21">
        <f t="shared" si="0"/>
        <v>1372</v>
      </c>
      <c r="H21">
        <v>35</v>
      </c>
      <c r="I21" s="80">
        <v>7.6</v>
      </c>
      <c r="J21" s="80">
        <v>5</v>
      </c>
      <c r="K21" s="80">
        <v>9.4</v>
      </c>
      <c r="L21" s="80">
        <v>1</v>
      </c>
      <c r="M21" s="80">
        <v>12.8</v>
      </c>
      <c r="N21" s="80">
        <v>1</v>
      </c>
      <c r="O21" s="80">
        <v>2.4</v>
      </c>
      <c r="P21" s="80">
        <v>39.200000000000003</v>
      </c>
      <c r="Q21" s="80">
        <f t="shared" si="3"/>
        <v>13.8</v>
      </c>
    </row>
    <row r="22" spans="4:17">
      <c r="D22" t="s">
        <v>1513</v>
      </c>
      <c r="E22" t="str">
        <f t="shared" si="1"/>
        <v xml:space="preserve"> 36</v>
      </c>
      <c r="F22" s="80">
        <f t="shared" si="2"/>
        <v>40.75</v>
      </c>
      <c r="G22">
        <f t="shared" si="0"/>
        <v>1467</v>
      </c>
      <c r="H22">
        <v>36</v>
      </c>
      <c r="I22" s="80">
        <v>4.4000000000000004</v>
      </c>
      <c r="J22" s="80">
        <v>7.8</v>
      </c>
      <c r="K22" s="80">
        <v>3.1999999999999997</v>
      </c>
      <c r="L22" s="80"/>
      <c r="M22" s="80">
        <v>16.399999999999999</v>
      </c>
      <c r="N22" s="80"/>
      <c r="O22" s="80">
        <v>8.9499999999999993</v>
      </c>
      <c r="P22" s="80">
        <v>40.75</v>
      </c>
      <c r="Q22" s="80">
        <f t="shared" si="3"/>
        <v>16.399999999999999</v>
      </c>
    </row>
    <row r="23" spans="4:17">
      <c r="D23" t="s">
        <v>1514</v>
      </c>
      <c r="E23" t="str">
        <f t="shared" si="1"/>
        <v xml:space="preserve"> 37</v>
      </c>
      <c r="F23" s="80">
        <f t="shared" si="2"/>
        <v>34.4</v>
      </c>
      <c r="G23">
        <f t="shared" si="0"/>
        <v>1272.8</v>
      </c>
      <c r="H23">
        <v>37</v>
      </c>
      <c r="I23" s="80">
        <v>2</v>
      </c>
      <c r="J23" s="80">
        <v>4.2</v>
      </c>
      <c r="K23" s="80">
        <v>5.0999999999999996</v>
      </c>
      <c r="L23" s="80"/>
      <c r="M23" s="80">
        <v>14</v>
      </c>
      <c r="N23" s="80">
        <v>2</v>
      </c>
      <c r="O23" s="80">
        <v>7.1000000000000005</v>
      </c>
      <c r="P23" s="80">
        <v>34.4</v>
      </c>
      <c r="Q23" s="80">
        <f t="shared" si="3"/>
        <v>16</v>
      </c>
    </row>
    <row r="24" spans="4:17">
      <c r="D24" t="s">
        <v>1515</v>
      </c>
      <c r="E24" t="str">
        <f t="shared" si="1"/>
        <v xml:space="preserve"> 38</v>
      </c>
      <c r="F24" s="80">
        <f t="shared" si="2"/>
        <v>44.1</v>
      </c>
      <c r="G24">
        <f t="shared" si="0"/>
        <v>1675.8</v>
      </c>
      <c r="H24">
        <v>38</v>
      </c>
      <c r="I24" s="80">
        <v>7.8</v>
      </c>
      <c r="J24" s="80">
        <v>3</v>
      </c>
      <c r="K24" s="80">
        <v>5.8</v>
      </c>
      <c r="L24" s="80"/>
      <c r="M24" s="80">
        <v>21.9</v>
      </c>
      <c r="N24" s="80">
        <v>2</v>
      </c>
      <c r="O24" s="80">
        <v>3.6</v>
      </c>
      <c r="P24" s="80">
        <v>44.1</v>
      </c>
      <c r="Q24" s="80">
        <f t="shared" si="3"/>
        <v>23.9</v>
      </c>
    </row>
    <row r="25" spans="4:17">
      <c r="D25" t="s">
        <v>1516</v>
      </c>
      <c r="E25" t="str">
        <f t="shared" si="1"/>
        <v xml:space="preserve"> 39</v>
      </c>
      <c r="F25" s="80">
        <f t="shared" si="2"/>
        <v>41.473299999999995</v>
      </c>
      <c r="G25">
        <f t="shared" si="0"/>
        <v>1617.4586999999997</v>
      </c>
      <c r="H25">
        <v>39</v>
      </c>
      <c r="I25" s="80">
        <v>6</v>
      </c>
      <c r="J25" s="80">
        <v>5.8</v>
      </c>
      <c r="K25" s="80">
        <v>6.2732999999999999</v>
      </c>
      <c r="L25" s="80">
        <v>1</v>
      </c>
      <c r="M25" s="80">
        <v>14</v>
      </c>
      <c r="N25" s="80">
        <v>3.2</v>
      </c>
      <c r="O25" s="80">
        <v>5.2</v>
      </c>
      <c r="P25" s="80">
        <v>41.473299999999995</v>
      </c>
      <c r="Q25" s="80">
        <f t="shared" si="3"/>
        <v>17.2</v>
      </c>
    </row>
    <row r="26" spans="4:17">
      <c r="D26" t="s">
        <v>1517</v>
      </c>
      <c r="E26" t="str">
        <f t="shared" si="1"/>
        <v xml:space="preserve"> 40</v>
      </c>
      <c r="F26" s="80">
        <f t="shared" si="2"/>
        <v>35.700000000000003</v>
      </c>
      <c r="G26">
        <f t="shared" si="0"/>
        <v>1428</v>
      </c>
      <c r="H26">
        <v>40</v>
      </c>
      <c r="I26" s="80">
        <v>7</v>
      </c>
      <c r="J26" s="80">
        <v>6.6</v>
      </c>
      <c r="K26" s="80">
        <v>6.6</v>
      </c>
      <c r="L26" s="80"/>
      <c r="M26" s="80">
        <v>11.5</v>
      </c>
      <c r="N26" s="80">
        <v>0.6</v>
      </c>
      <c r="O26" s="80">
        <v>3.4</v>
      </c>
      <c r="P26" s="80">
        <v>35.700000000000003</v>
      </c>
      <c r="Q26" s="80">
        <f t="shared" si="3"/>
        <v>12.1</v>
      </c>
    </row>
    <row r="27" spans="4:17">
      <c r="D27" t="s">
        <v>1518</v>
      </c>
      <c r="E27" t="str">
        <f t="shared" si="1"/>
        <v xml:space="preserve"> 41</v>
      </c>
      <c r="F27" s="80">
        <f t="shared" si="2"/>
        <v>31.566700000000001</v>
      </c>
      <c r="G27">
        <f t="shared" si="0"/>
        <v>1294.2347</v>
      </c>
      <c r="H27">
        <v>41</v>
      </c>
      <c r="I27" s="80">
        <v>3</v>
      </c>
      <c r="J27" s="80">
        <v>6</v>
      </c>
      <c r="K27" s="80">
        <v>3.9666999999999999</v>
      </c>
      <c r="L27" s="80">
        <v>0.8</v>
      </c>
      <c r="M27" s="80">
        <v>14</v>
      </c>
      <c r="N27" s="80"/>
      <c r="O27" s="80">
        <v>3.8</v>
      </c>
      <c r="P27" s="80">
        <v>31.566700000000001</v>
      </c>
      <c r="Q27" s="80">
        <f t="shared" si="3"/>
        <v>14</v>
      </c>
    </row>
    <row r="28" spans="4:17">
      <c r="D28" t="s">
        <v>1519</v>
      </c>
      <c r="E28" t="str">
        <f t="shared" si="1"/>
        <v xml:space="preserve"> 42</v>
      </c>
      <c r="F28" s="80">
        <f t="shared" si="2"/>
        <v>30.9</v>
      </c>
      <c r="G28">
        <f t="shared" si="0"/>
        <v>1297.8</v>
      </c>
      <c r="H28">
        <v>42</v>
      </c>
      <c r="I28" s="80">
        <v>8</v>
      </c>
      <c r="J28" s="80">
        <v>3</v>
      </c>
      <c r="K28" s="80">
        <v>4.7</v>
      </c>
      <c r="L28" s="80">
        <v>1</v>
      </c>
      <c r="M28" s="80">
        <v>7</v>
      </c>
      <c r="N28" s="80">
        <v>3.1</v>
      </c>
      <c r="O28" s="80">
        <v>4.0999999999999996</v>
      </c>
      <c r="P28" s="80">
        <v>30.9</v>
      </c>
      <c r="Q28" s="80">
        <f t="shared" si="3"/>
        <v>10.1</v>
      </c>
    </row>
    <row r="29" spans="4:17">
      <c r="D29" t="s">
        <v>1520</v>
      </c>
      <c r="E29" t="str">
        <f t="shared" si="1"/>
        <v xml:space="preserve"> 43</v>
      </c>
      <c r="F29" s="80">
        <f t="shared" si="2"/>
        <v>39.6</v>
      </c>
      <c r="G29">
        <f t="shared" si="0"/>
        <v>1702.8</v>
      </c>
      <c r="H29">
        <v>43</v>
      </c>
      <c r="I29" s="80">
        <v>7</v>
      </c>
      <c r="J29" s="80">
        <v>5</v>
      </c>
      <c r="K29" s="80">
        <v>6.6</v>
      </c>
      <c r="L29" s="80">
        <v>1</v>
      </c>
      <c r="M29" s="80">
        <v>15</v>
      </c>
      <c r="N29" s="80"/>
      <c r="O29" s="80">
        <v>5</v>
      </c>
      <c r="P29" s="80">
        <v>39.6</v>
      </c>
      <c r="Q29" s="80">
        <f t="shared" si="3"/>
        <v>15</v>
      </c>
    </row>
    <row r="30" spans="4:17">
      <c r="D30" t="s">
        <v>1521</v>
      </c>
      <c r="E30" t="str">
        <f t="shared" si="1"/>
        <v xml:space="preserve"> 44</v>
      </c>
      <c r="F30" s="80">
        <f t="shared" si="2"/>
        <v>44.4</v>
      </c>
      <c r="G30">
        <f t="shared" si="0"/>
        <v>1953.6</v>
      </c>
      <c r="H30">
        <v>44</v>
      </c>
      <c r="I30" s="80">
        <v>6.8</v>
      </c>
      <c r="J30" s="80">
        <v>8.4</v>
      </c>
      <c r="K30" s="80">
        <v>1</v>
      </c>
      <c r="L30" s="80">
        <v>3</v>
      </c>
      <c r="M30" s="80">
        <v>16</v>
      </c>
      <c r="N30" s="80">
        <v>3.6</v>
      </c>
      <c r="O30" s="80">
        <v>5.6</v>
      </c>
      <c r="P30" s="80">
        <v>44.4</v>
      </c>
      <c r="Q30" s="80">
        <f t="shared" si="3"/>
        <v>19.600000000000001</v>
      </c>
    </row>
    <row r="31" spans="4:17">
      <c r="D31" t="s">
        <v>1522</v>
      </c>
      <c r="E31" t="str">
        <f t="shared" si="1"/>
        <v xml:space="preserve"> 45</v>
      </c>
      <c r="F31" s="80">
        <f t="shared" si="2"/>
        <v>39.6</v>
      </c>
      <c r="G31">
        <f t="shared" si="0"/>
        <v>1782</v>
      </c>
      <c r="H31">
        <v>45</v>
      </c>
      <c r="I31" s="80">
        <v>9.4</v>
      </c>
      <c r="J31" s="80">
        <v>8</v>
      </c>
      <c r="K31" s="80">
        <v>3</v>
      </c>
      <c r="L31" s="80">
        <v>2</v>
      </c>
      <c r="M31" s="80">
        <v>10</v>
      </c>
      <c r="N31" s="80">
        <v>1</v>
      </c>
      <c r="O31" s="80">
        <v>6.2</v>
      </c>
      <c r="P31" s="80">
        <v>39.6</v>
      </c>
      <c r="Q31" s="80">
        <f t="shared" si="3"/>
        <v>11</v>
      </c>
    </row>
    <row r="32" spans="4:17">
      <c r="D32" t="s">
        <v>1523</v>
      </c>
      <c r="E32" t="str">
        <f t="shared" si="1"/>
        <v xml:space="preserve"> 46</v>
      </c>
      <c r="F32" s="80">
        <f t="shared" si="2"/>
        <v>39</v>
      </c>
      <c r="G32">
        <f t="shared" si="0"/>
        <v>1794</v>
      </c>
      <c r="H32">
        <v>46</v>
      </c>
      <c r="I32" s="80">
        <v>8</v>
      </c>
      <c r="J32" s="80">
        <v>6</v>
      </c>
      <c r="K32" s="80">
        <v>2</v>
      </c>
      <c r="L32" s="80">
        <v>2</v>
      </c>
      <c r="M32" s="80">
        <v>17</v>
      </c>
      <c r="N32" s="80">
        <v>1</v>
      </c>
      <c r="O32" s="80">
        <v>3</v>
      </c>
      <c r="P32" s="80">
        <v>39</v>
      </c>
      <c r="Q32" s="80">
        <f t="shared" si="3"/>
        <v>18</v>
      </c>
    </row>
    <row r="33" spans="4:17">
      <c r="D33" t="s">
        <v>1524</v>
      </c>
      <c r="E33" t="str">
        <f t="shared" si="1"/>
        <v xml:space="preserve"> 47</v>
      </c>
      <c r="F33" s="80">
        <f t="shared" si="2"/>
        <v>32.6</v>
      </c>
      <c r="G33">
        <f t="shared" si="0"/>
        <v>1532.2</v>
      </c>
      <c r="H33">
        <v>47</v>
      </c>
      <c r="I33" s="80">
        <v>6</v>
      </c>
      <c r="J33" s="80">
        <v>2</v>
      </c>
      <c r="K33" s="80">
        <v>1</v>
      </c>
      <c r="L33" s="80"/>
      <c r="M33" s="80">
        <v>15</v>
      </c>
      <c r="N33" s="80">
        <v>0.8</v>
      </c>
      <c r="O33" s="80">
        <v>7.8</v>
      </c>
      <c r="P33" s="80">
        <v>32.6</v>
      </c>
      <c r="Q33" s="80">
        <f t="shared" si="3"/>
        <v>15.8</v>
      </c>
    </row>
    <row r="34" spans="4:17">
      <c r="D34" t="s">
        <v>1525</v>
      </c>
      <c r="E34" t="str">
        <f t="shared" si="1"/>
        <v xml:space="preserve"> 48</v>
      </c>
      <c r="F34" s="80">
        <f t="shared" si="2"/>
        <v>39.053299999999993</v>
      </c>
      <c r="G34">
        <f t="shared" si="0"/>
        <v>1874.5583999999997</v>
      </c>
      <c r="H34">
        <v>48</v>
      </c>
      <c r="I34" s="80">
        <v>11.0533</v>
      </c>
      <c r="J34" s="80">
        <v>2</v>
      </c>
      <c r="K34" s="80">
        <v>4</v>
      </c>
      <c r="L34" s="80"/>
      <c r="M34" s="80">
        <v>19</v>
      </c>
      <c r="N34" s="80">
        <v>2</v>
      </c>
      <c r="O34" s="80">
        <v>1</v>
      </c>
      <c r="P34" s="80">
        <v>39.053299999999993</v>
      </c>
      <c r="Q34" s="80">
        <f t="shared" si="3"/>
        <v>21</v>
      </c>
    </row>
    <row r="35" spans="4:17">
      <c r="D35" t="s">
        <v>1526</v>
      </c>
      <c r="E35" t="str">
        <f t="shared" si="1"/>
        <v xml:space="preserve"> 49</v>
      </c>
      <c r="F35" s="80">
        <f t="shared" si="2"/>
        <v>37.6</v>
      </c>
      <c r="G35">
        <f t="shared" si="0"/>
        <v>1842.4</v>
      </c>
      <c r="H35">
        <v>49</v>
      </c>
      <c r="I35" s="80">
        <v>1</v>
      </c>
      <c r="J35" s="80">
        <v>6</v>
      </c>
      <c r="K35" s="80">
        <v>3.6</v>
      </c>
      <c r="L35" s="80">
        <v>2</v>
      </c>
      <c r="M35" s="80">
        <v>20</v>
      </c>
      <c r="N35" s="80"/>
      <c r="O35" s="80">
        <v>5</v>
      </c>
      <c r="P35" s="80">
        <v>37.6</v>
      </c>
      <c r="Q35" s="80">
        <f t="shared" si="3"/>
        <v>20</v>
      </c>
    </row>
    <row r="36" spans="4:17">
      <c r="D36" t="s">
        <v>1527</v>
      </c>
      <c r="E36" t="str">
        <f t="shared" si="1"/>
        <v xml:space="preserve"> 50</v>
      </c>
      <c r="F36" s="80">
        <f t="shared" si="2"/>
        <v>42</v>
      </c>
      <c r="G36">
        <f t="shared" si="0"/>
        <v>2100</v>
      </c>
      <c r="H36">
        <v>50</v>
      </c>
      <c r="I36" s="80">
        <v>11.5</v>
      </c>
      <c r="J36" s="80">
        <v>3</v>
      </c>
      <c r="K36" s="80">
        <v>3.6</v>
      </c>
      <c r="L36" s="80">
        <v>1</v>
      </c>
      <c r="M36" s="80">
        <v>16</v>
      </c>
      <c r="N36" s="80">
        <v>1.9</v>
      </c>
      <c r="O36" s="80">
        <v>5</v>
      </c>
      <c r="P36" s="80">
        <v>42</v>
      </c>
      <c r="Q36" s="80">
        <f t="shared" si="3"/>
        <v>17.899999999999999</v>
      </c>
    </row>
    <row r="37" spans="4:17">
      <c r="D37" t="s">
        <v>1528</v>
      </c>
      <c r="E37" t="str">
        <f t="shared" si="1"/>
        <v xml:space="preserve"> 51</v>
      </c>
      <c r="F37" s="80">
        <f t="shared" si="2"/>
        <v>22</v>
      </c>
      <c r="G37">
        <f t="shared" si="0"/>
        <v>1122</v>
      </c>
      <c r="H37">
        <v>51</v>
      </c>
      <c r="I37" s="80">
        <v>4</v>
      </c>
      <c r="J37" s="80">
        <v>4</v>
      </c>
      <c r="K37" s="80">
        <v>3</v>
      </c>
      <c r="L37" s="80"/>
      <c r="M37" s="80">
        <v>8</v>
      </c>
      <c r="N37" s="80"/>
      <c r="O37" s="80">
        <v>3</v>
      </c>
      <c r="P37" s="80">
        <v>22</v>
      </c>
      <c r="Q37" s="80">
        <f t="shared" si="3"/>
        <v>8</v>
      </c>
    </row>
    <row r="38" spans="4:17">
      <c r="D38" t="s">
        <v>1529</v>
      </c>
      <c r="E38" t="str">
        <f t="shared" si="1"/>
        <v xml:space="preserve"> 52</v>
      </c>
      <c r="F38" s="80">
        <f t="shared" si="2"/>
        <v>35.673300000000005</v>
      </c>
      <c r="G38">
        <f t="shared" si="0"/>
        <v>1855.0116000000003</v>
      </c>
      <c r="H38">
        <v>52</v>
      </c>
      <c r="I38" s="80">
        <v>7.5</v>
      </c>
      <c r="J38" s="80">
        <v>7.9733000000000001</v>
      </c>
      <c r="K38" s="80">
        <v>3.8</v>
      </c>
      <c r="L38" s="80"/>
      <c r="M38" s="80">
        <v>12</v>
      </c>
      <c r="N38" s="80">
        <v>0.8</v>
      </c>
      <c r="O38" s="80">
        <v>3.6</v>
      </c>
      <c r="P38" s="80">
        <v>35.673300000000005</v>
      </c>
      <c r="Q38" s="80">
        <f t="shared" si="3"/>
        <v>12.8</v>
      </c>
    </row>
    <row r="39" spans="4:17">
      <c r="D39" t="s">
        <v>1530</v>
      </c>
      <c r="E39" t="str">
        <f t="shared" si="1"/>
        <v xml:space="preserve"> 53</v>
      </c>
      <c r="F39" s="80">
        <f t="shared" si="2"/>
        <v>26.8</v>
      </c>
      <c r="G39">
        <f t="shared" si="0"/>
        <v>1420.4</v>
      </c>
      <c r="H39">
        <v>53</v>
      </c>
      <c r="I39" s="80">
        <v>3</v>
      </c>
      <c r="J39" s="80">
        <v>6</v>
      </c>
      <c r="K39" s="80">
        <v>1</v>
      </c>
      <c r="L39" s="80"/>
      <c r="M39" s="80">
        <v>9.8000000000000007</v>
      </c>
      <c r="N39" s="80">
        <v>2</v>
      </c>
      <c r="O39" s="80">
        <v>5</v>
      </c>
      <c r="P39" s="80">
        <v>26.8</v>
      </c>
      <c r="Q39" s="80">
        <f t="shared" si="3"/>
        <v>11.8</v>
      </c>
    </row>
    <row r="40" spans="4:17">
      <c r="D40" t="s">
        <v>1531</v>
      </c>
      <c r="E40" t="str">
        <f t="shared" si="1"/>
        <v xml:space="preserve"> 54</v>
      </c>
      <c r="F40" s="80">
        <f t="shared" si="2"/>
        <v>23.8</v>
      </c>
      <c r="G40">
        <f t="shared" si="0"/>
        <v>1285.2</v>
      </c>
      <c r="H40">
        <v>54</v>
      </c>
      <c r="I40" s="80">
        <v>2</v>
      </c>
      <c r="J40" s="80">
        <v>5</v>
      </c>
      <c r="K40" s="80"/>
      <c r="L40" s="80"/>
      <c r="M40" s="80">
        <v>12.8</v>
      </c>
      <c r="N40" s="80">
        <v>2</v>
      </c>
      <c r="O40" s="80">
        <v>2</v>
      </c>
      <c r="P40" s="80">
        <v>23.8</v>
      </c>
      <c r="Q40" s="80">
        <f t="shared" si="3"/>
        <v>14.8</v>
      </c>
    </row>
    <row r="41" spans="4:17">
      <c r="D41" t="s">
        <v>1532</v>
      </c>
      <c r="E41" t="str">
        <f t="shared" si="1"/>
        <v xml:space="preserve"> 55</v>
      </c>
      <c r="F41" s="80">
        <f t="shared" si="2"/>
        <v>27.933300000000003</v>
      </c>
      <c r="G41">
        <f t="shared" si="0"/>
        <v>1536.3315000000002</v>
      </c>
      <c r="H41">
        <v>55</v>
      </c>
      <c r="I41" s="80">
        <v>5</v>
      </c>
      <c r="J41" s="80">
        <v>3</v>
      </c>
      <c r="K41" s="80">
        <v>5.5333000000000006</v>
      </c>
      <c r="L41" s="80">
        <v>1</v>
      </c>
      <c r="M41" s="80">
        <v>9</v>
      </c>
      <c r="N41" s="80"/>
      <c r="O41" s="80">
        <v>4.4000000000000004</v>
      </c>
      <c r="P41" s="80">
        <v>27.933300000000003</v>
      </c>
      <c r="Q41" s="80">
        <f t="shared" si="3"/>
        <v>9</v>
      </c>
    </row>
    <row r="42" spans="4:17">
      <c r="D42" t="s">
        <v>1533</v>
      </c>
      <c r="E42" t="str">
        <f t="shared" si="1"/>
        <v xml:space="preserve"> 56</v>
      </c>
      <c r="F42" s="80">
        <f t="shared" si="2"/>
        <v>34.730000000000004</v>
      </c>
      <c r="G42">
        <f t="shared" si="0"/>
        <v>1944.88</v>
      </c>
      <c r="H42">
        <v>56</v>
      </c>
      <c r="I42" s="80">
        <v>1</v>
      </c>
      <c r="J42" s="80">
        <v>5</v>
      </c>
      <c r="K42" s="80">
        <v>4.53</v>
      </c>
      <c r="L42" s="80">
        <v>2</v>
      </c>
      <c r="M42" s="80">
        <v>14</v>
      </c>
      <c r="N42" s="80">
        <v>0.6</v>
      </c>
      <c r="O42" s="80">
        <v>7.6</v>
      </c>
      <c r="P42" s="80">
        <v>34.730000000000004</v>
      </c>
      <c r="Q42" s="80">
        <f t="shared" si="3"/>
        <v>14.6</v>
      </c>
    </row>
    <row r="43" spans="4:17">
      <c r="D43" t="s">
        <v>1534</v>
      </c>
      <c r="E43" t="str">
        <f t="shared" si="1"/>
        <v xml:space="preserve"> 57</v>
      </c>
      <c r="F43" s="80">
        <f t="shared" si="2"/>
        <v>31.493300000000001</v>
      </c>
      <c r="G43">
        <f t="shared" si="0"/>
        <v>1795.1181000000001</v>
      </c>
      <c r="H43">
        <v>57</v>
      </c>
      <c r="I43" s="80">
        <v>2</v>
      </c>
      <c r="J43" s="80">
        <v>3</v>
      </c>
      <c r="K43" s="80">
        <v>2.6932999999999998</v>
      </c>
      <c r="L43" s="80">
        <v>2</v>
      </c>
      <c r="M43" s="80">
        <v>17</v>
      </c>
      <c r="N43" s="80">
        <v>1.8</v>
      </c>
      <c r="O43" s="80">
        <v>3</v>
      </c>
      <c r="P43" s="80">
        <v>31.493300000000001</v>
      </c>
      <c r="Q43" s="80">
        <f t="shared" si="3"/>
        <v>18.8</v>
      </c>
    </row>
    <row r="44" spans="4:17">
      <c r="D44" t="s">
        <v>1535</v>
      </c>
      <c r="E44" t="str">
        <f t="shared" si="1"/>
        <v xml:space="preserve"> 58</v>
      </c>
      <c r="F44" s="80">
        <f t="shared" si="2"/>
        <v>41</v>
      </c>
      <c r="G44">
        <f t="shared" si="0"/>
        <v>2378</v>
      </c>
      <c r="H44">
        <v>58</v>
      </c>
      <c r="I44" s="80">
        <v>4</v>
      </c>
      <c r="J44" s="80">
        <v>7</v>
      </c>
      <c r="K44" s="80">
        <v>4</v>
      </c>
      <c r="L44" s="80"/>
      <c r="M44" s="80">
        <v>16</v>
      </c>
      <c r="N44" s="80">
        <v>2</v>
      </c>
      <c r="O44" s="80">
        <v>8</v>
      </c>
      <c r="P44" s="80">
        <v>41</v>
      </c>
      <c r="Q44" s="80">
        <f t="shared" si="3"/>
        <v>18</v>
      </c>
    </row>
    <row r="45" spans="4:17">
      <c r="D45" t="s">
        <v>1536</v>
      </c>
      <c r="E45" t="str">
        <f t="shared" si="1"/>
        <v xml:space="preserve"> 59</v>
      </c>
      <c r="F45" s="80">
        <f t="shared" si="2"/>
        <v>26.8</v>
      </c>
      <c r="G45">
        <f t="shared" si="0"/>
        <v>1581.2</v>
      </c>
      <c r="H45">
        <v>59</v>
      </c>
      <c r="I45" s="80">
        <v>3</v>
      </c>
      <c r="J45" s="80">
        <v>5</v>
      </c>
      <c r="K45" s="80">
        <v>2.8</v>
      </c>
      <c r="L45" s="80">
        <v>1</v>
      </c>
      <c r="M45" s="80">
        <v>13</v>
      </c>
      <c r="N45" s="80"/>
      <c r="O45" s="80">
        <v>2</v>
      </c>
      <c r="P45" s="80">
        <v>26.8</v>
      </c>
      <c r="Q45" s="80">
        <f t="shared" si="3"/>
        <v>13</v>
      </c>
    </row>
    <row r="46" spans="4:17">
      <c r="D46" t="s">
        <v>1537</v>
      </c>
      <c r="E46" t="str">
        <f t="shared" si="1"/>
        <v xml:space="preserve"> 60</v>
      </c>
      <c r="F46" s="80">
        <f t="shared" si="2"/>
        <v>31.400000000000002</v>
      </c>
      <c r="G46">
        <f t="shared" si="0"/>
        <v>1884.0000000000002</v>
      </c>
      <c r="H46">
        <v>60</v>
      </c>
      <c r="I46" s="80">
        <v>2</v>
      </c>
      <c r="J46" s="80">
        <v>3</v>
      </c>
      <c r="K46" s="80">
        <v>0.6</v>
      </c>
      <c r="L46" s="80">
        <v>1</v>
      </c>
      <c r="M46" s="80">
        <v>17.8</v>
      </c>
      <c r="N46" s="80">
        <v>1</v>
      </c>
      <c r="O46" s="80">
        <v>6</v>
      </c>
      <c r="P46" s="80">
        <v>31.400000000000002</v>
      </c>
      <c r="Q46" s="80">
        <f t="shared" si="3"/>
        <v>18.8</v>
      </c>
    </row>
    <row r="47" spans="4:17">
      <c r="D47" t="s">
        <v>1538</v>
      </c>
      <c r="E47" t="str">
        <f t="shared" si="1"/>
        <v xml:space="preserve"> 61</v>
      </c>
      <c r="F47" s="80">
        <f t="shared" si="2"/>
        <v>22.6</v>
      </c>
      <c r="G47">
        <f t="shared" si="0"/>
        <v>1378.6000000000001</v>
      </c>
      <c r="H47">
        <v>61</v>
      </c>
      <c r="I47" s="80">
        <v>1</v>
      </c>
      <c r="J47" s="80">
        <v>1.6</v>
      </c>
      <c r="K47" s="80">
        <v>2</v>
      </c>
      <c r="L47" s="80"/>
      <c r="M47" s="80">
        <v>13</v>
      </c>
      <c r="N47" s="80">
        <v>1</v>
      </c>
      <c r="O47" s="80">
        <v>4</v>
      </c>
      <c r="P47" s="80">
        <v>22.6</v>
      </c>
      <c r="Q47" s="80">
        <f t="shared" si="3"/>
        <v>14</v>
      </c>
    </row>
    <row r="48" spans="4:17">
      <c r="D48" t="s">
        <v>1539</v>
      </c>
      <c r="E48" t="str">
        <f t="shared" si="1"/>
        <v xml:space="preserve"> 62</v>
      </c>
      <c r="F48" s="80">
        <f t="shared" si="2"/>
        <v>18.899999999999999</v>
      </c>
      <c r="G48">
        <f t="shared" si="0"/>
        <v>1171.8</v>
      </c>
      <c r="H48">
        <v>62</v>
      </c>
      <c r="I48" s="80"/>
      <c r="J48" s="80">
        <v>7.2</v>
      </c>
      <c r="K48" s="80"/>
      <c r="L48" s="80">
        <v>0.7</v>
      </c>
      <c r="M48" s="80">
        <v>8</v>
      </c>
      <c r="N48" s="80"/>
      <c r="O48" s="80">
        <v>3</v>
      </c>
      <c r="P48" s="80">
        <v>18.899999999999999</v>
      </c>
      <c r="Q48" s="80">
        <f t="shared" si="3"/>
        <v>8</v>
      </c>
    </row>
    <row r="49" spans="4:17">
      <c r="D49" t="s">
        <v>1540</v>
      </c>
      <c r="E49" t="str">
        <f t="shared" si="1"/>
        <v xml:space="preserve"> 63</v>
      </c>
      <c r="F49" s="80">
        <f t="shared" si="2"/>
        <v>15.8</v>
      </c>
      <c r="G49">
        <f t="shared" si="0"/>
        <v>995.40000000000009</v>
      </c>
      <c r="H49">
        <v>63</v>
      </c>
      <c r="I49" s="80"/>
      <c r="J49" s="80">
        <v>2</v>
      </c>
      <c r="K49" s="80"/>
      <c r="L49" s="80"/>
      <c r="M49" s="80">
        <v>11</v>
      </c>
      <c r="N49" s="80">
        <v>1</v>
      </c>
      <c r="O49" s="80">
        <v>1.8</v>
      </c>
      <c r="P49" s="80">
        <v>15.8</v>
      </c>
      <c r="Q49" s="80">
        <f t="shared" si="3"/>
        <v>12</v>
      </c>
    </row>
    <row r="50" spans="4:17">
      <c r="D50" t="s">
        <v>1541</v>
      </c>
      <c r="E50" t="str">
        <f t="shared" si="1"/>
        <v xml:space="preserve"> 64</v>
      </c>
      <c r="F50" s="80">
        <f t="shared" si="2"/>
        <v>22.8</v>
      </c>
      <c r="G50">
        <f t="shared" si="0"/>
        <v>1459.2</v>
      </c>
      <c r="H50">
        <v>64</v>
      </c>
      <c r="I50" s="80">
        <v>1</v>
      </c>
      <c r="J50" s="80">
        <v>4</v>
      </c>
      <c r="K50" s="80"/>
      <c r="L50" s="80">
        <v>2</v>
      </c>
      <c r="M50" s="80">
        <v>12.8</v>
      </c>
      <c r="N50" s="80"/>
      <c r="O50" s="80">
        <v>3</v>
      </c>
      <c r="P50" s="80">
        <v>22.8</v>
      </c>
      <c r="Q50" s="80">
        <f t="shared" si="3"/>
        <v>12.8</v>
      </c>
    </row>
    <row r="51" spans="4:17">
      <c r="D51" t="s">
        <v>1542</v>
      </c>
      <c r="E51" t="str">
        <f t="shared" si="1"/>
        <v xml:space="preserve"> 65</v>
      </c>
      <c r="F51" s="80">
        <f t="shared" si="2"/>
        <v>9.8000000000000007</v>
      </c>
      <c r="G51">
        <f t="shared" si="0"/>
        <v>637</v>
      </c>
      <c r="H51">
        <v>65</v>
      </c>
      <c r="I51" s="80">
        <v>1</v>
      </c>
      <c r="J51" s="80">
        <v>1</v>
      </c>
      <c r="K51" s="80">
        <v>1.8</v>
      </c>
      <c r="L51" s="80"/>
      <c r="M51" s="80">
        <v>6</v>
      </c>
      <c r="N51" s="80"/>
      <c r="O51" s="80"/>
      <c r="P51" s="80">
        <v>9.8000000000000007</v>
      </c>
      <c r="Q51" s="80">
        <f t="shared" si="3"/>
        <v>6</v>
      </c>
    </row>
    <row r="52" spans="4:17">
      <c r="D52" t="s">
        <v>1543</v>
      </c>
      <c r="E52" t="str">
        <f t="shared" si="1"/>
        <v xml:space="preserve"> 66</v>
      </c>
      <c r="F52" s="80">
        <f t="shared" si="2"/>
        <v>5</v>
      </c>
      <c r="G52">
        <f t="shared" si="0"/>
        <v>330</v>
      </c>
      <c r="H52">
        <v>66</v>
      </c>
      <c r="I52" s="80">
        <v>1</v>
      </c>
      <c r="J52" s="80"/>
      <c r="K52" s="80"/>
      <c r="L52" s="80"/>
      <c r="M52" s="80">
        <v>3</v>
      </c>
      <c r="N52" s="80"/>
      <c r="O52" s="80">
        <v>1</v>
      </c>
      <c r="P52" s="80">
        <v>5</v>
      </c>
      <c r="Q52" s="80">
        <f t="shared" si="3"/>
        <v>3</v>
      </c>
    </row>
    <row r="53" spans="4:17">
      <c r="D53" t="s">
        <v>1544</v>
      </c>
      <c r="E53" t="str">
        <f t="shared" si="1"/>
        <v xml:space="preserve"> 67</v>
      </c>
      <c r="F53" s="80">
        <f t="shared" si="2"/>
        <v>4</v>
      </c>
      <c r="G53">
        <f t="shared" si="0"/>
        <v>268</v>
      </c>
      <c r="H53">
        <v>67</v>
      </c>
      <c r="I53" s="80"/>
      <c r="J53" s="80">
        <v>1</v>
      </c>
      <c r="K53" s="80"/>
      <c r="L53" s="80"/>
      <c r="M53" s="80">
        <v>2</v>
      </c>
      <c r="N53" s="80"/>
      <c r="O53" s="80">
        <v>1</v>
      </c>
      <c r="P53" s="80">
        <v>4</v>
      </c>
      <c r="Q53" s="80">
        <f t="shared" si="3"/>
        <v>2</v>
      </c>
    </row>
    <row r="54" spans="4:17">
      <c r="D54" t="s">
        <v>1545</v>
      </c>
      <c r="E54" t="str">
        <f t="shared" si="1"/>
        <v xml:space="preserve"> 68</v>
      </c>
      <c r="F54" s="80">
        <f t="shared" si="2"/>
        <v>5</v>
      </c>
      <c r="G54">
        <f t="shared" si="0"/>
        <v>340</v>
      </c>
      <c r="H54">
        <v>68</v>
      </c>
      <c r="I54" s="80">
        <v>1</v>
      </c>
      <c r="J54" s="80">
        <v>2</v>
      </c>
      <c r="K54" s="80"/>
      <c r="L54" s="80"/>
      <c r="M54" s="80"/>
      <c r="N54" s="80">
        <v>1</v>
      </c>
      <c r="O54" s="80">
        <v>1</v>
      </c>
      <c r="P54" s="80">
        <v>5</v>
      </c>
      <c r="Q54" s="80">
        <f t="shared" si="3"/>
        <v>1</v>
      </c>
    </row>
    <row r="55" spans="4:17">
      <c r="D55" t="s">
        <v>1546</v>
      </c>
      <c r="E55" t="str">
        <f t="shared" si="1"/>
        <v xml:space="preserve"> 69</v>
      </c>
      <c r="F55" s="80">
        <f t="shared" si="2"/>
        <v>3</v>
      </c>
      <c r="G55">
        <f t="shared" si="0"/>
        <v>207</v>
      </c>
      <c r="H55">
        <v>69</v>
      </c>
      <c r="I55" s="80"/>
      <c r="J55" s="80">
        <v>1</v>
      </c>
      <c r="K55" s="80"/>
      <c r="L55" s="80"/>
      <c r="M55" s="80">
        <v>1</v>
      </c>
      <c r="N55" s="80"/>
      <c r="O55" s="80">
        <v>1</v>
      </c>
      <c r="P55" s="80">
        <v>3</v>
      </c>
      <c r="Q55" s="80">
        <f t="shared" si="3"/>
        <v>1</v>
      </c>
    </row>
    <row r="56" spans="4:17">
      <c r="D56" t="s">
        <v>1547</v>
      </c>
      <c r="E56" t="str">
        <f t="shared" si="1"/>
        <v xml:space="preserve"> 70</v>
      </c>
      <c r="F56" s="80">
        <f t="shared" si="2"/>
        <v>1</v>
      </c>
      <c r="G56">
        <f t="shared" si="0"/>
        <v>70</v>
      </c>
      <c r="H56">
        <v>70</v>
      </c>
      <c r="I56" s="80"/>
      <c r="J56" s="80"/>
      <c r="K56" s="80"/>
      <c r="L56" s="80"/>
      <c r="M56" s="80">
        <v>1</v>
      </c>
      <c r="N56" s="80"/>
      <c r="O56" s="80"/>
      <c r="P56" s="80">
        <v>1</v>
      </c>
      <c r="Q56" s="80">
        <f t="shared" si="3"/>
        <v>1</v>
      </c>
    </row>
    <row r="57" spans="4:17">
      <c r="D57" t="s">
        <v>1548</v>
      </c>
      <c r="E57" t="str">
        <f t="shared" si="1"/>
        <v xml:space="preserve"> 71</v>
      </c>
      <c r="F57" s="80">
        <f t="shared" si="2"/>
        <v>1</v>
      </c>
      <c r="G57">
        <f t="shared" si="0"/>
        <v>71</v>
      </c>
      <c r="H57">
        <v>71</v>
      </c>
      <c r="I57" s="80"/>
      <c r="J57" s="80"/>
      <c r="K57" s="80"/>
      <c r="L57" s="80"/>
      <c r="M57" s="80"/>
      <c r="N57" s="80"/>
      <c r="O57" s="80">
        <v>1</v>
      </c>
      <c r="P57" s="80">
        <v>1</v>
      </c>
      <c r="Q57" s="80">
        <f t="shared" si="3"/>
        <v>0</v>
      </c>
    </row>
    <row r="58" spans="4:17">
      <c r="D58" t="s">
        <v>1549</v>
      </c>
      <c r="E58" t="str">
        <f t="shared" si="1"/>
        <v xml:space="preserve"> 73</v>
      </c>
      <c r="F58" s="80">
        <f t="shared" si="2"/>
        <v>1</v>
      </c>
      <c r="G58">
        <f>E58*F58</f>
        <v>73</v>
      </c>
      <c r="H58">
        <v>73</v>
      </c>
      <c r="I58" s="80"/>
      <c r="J58" s="80"/>
      <c r="K58" s="80"/>
      <c r="L58" s="80"/>
      <c r="M58" s="80">
        <v>1</v>
      </c>
      <c r="N58" s="80"/>
      <c r="O58" s="80"/>
      <c r="P58" s="80">
        <v>1</v>
      </c>
      <c r="Q58" s="80">
        <f t="shared" si="3"/>
        <v>1</v>
      </c>
    </row>
    <row r="59" spans="4:17">
      <c r="D59" t="s">
        <v>1550</v>
      </c>
      <c r="F59" s="80">
        <f>SUM(F4:F58)</f>
        <v>1458.2665999999999</v>
      </c>
      <c r="G59" s="80">
        <f>AVERAGE(G4:G58)</f>
        <v>1130.6148163636362</v>
      </c>
    </row>
    <row r="61" spans="4:17">
      <c r="F61" s="80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41896-2FC0-E741-B4FB-04DFB9155A83}">
  <dimension ref="A1:R131"/>
  <sheetViews>
    <sheetView showGridLines="0" workbookViewId="0">
      <selection activeCell="R32" sqref="R32"/>
    </sheetView>
  </sheetViews>
  <sheetFormatPr baseColWidth="10" defaultRowHeight="16"/>
  <sheetData>
    <row r="1" spans="1:12">
      <c r="B1" t="s">
        <v>1433</v>
      </c>
      <c r="C1" t="s">
        <v>1434</v>
      </c>
      <c r="D1" t="s">
        <v>1435</v>
      </c>
    </row>
    <row r="2" spans="1:12">
      <c r="A2" t="s">
        <v>1436</v>
      </c>
      <c r="B2" s="83">
        <v>0.6</v>
      </c>
      <c r="C2" s="83">
        <v>0.6</v>
      </c>
      <c r="D2" s="83">
        <v>0.6</v>
      </c>
      <c r="G2" s="145"/>
      <c r="H2" s="145"/>
      <c r="I2" s="145"/>
      <c r="J2" s="145"/>
      <c r="K2" s="145"/>
      <c r="L2" s="145"/>
    </row>
    <row r="3" spans="1:12">
      <c r="A3" t="s">
        <v>1404</v>
      </c>
      <c r="B3" s="83">
        <v>0.15</v>
      </c>
      <c r="C3" s="83">
        <v>0.15</v>
      </c>
      <c r="D3" s="83">
        <v>0.15</v>
      </c>
      <c r="G3" s="145"/>
      <c r="H3" s="145"/>
      <c r="I3" s="145"/>
      <c r="J3" s="145"/>
      <c r="K3" s="145"/>
      <c r="L3" s="145"/>
    </row>
    <row r="4" spans="1:12">
      <c r="A4" t="s">
        <v>1405</v>
      </c>
      <c r="B4" s="83">
        <v>0.15</v>
      </c>
      <c r="C4" s="83">
        <v>0.15</v>
      </c>
      <c r="D4" s="83">
        <v>0.15</v>
      </c>
      <c r="G4" s="145"/>
      <c r="H4" s="145"/>
      <c r="I4" s="145"/>
      <c r="J4" s="145"/>
      <c r="K4" s="145"/>
      <c r="L4" s="145"/>
    </row>
    <row r="5" spans="1:12">
      <c r="A5" t="s">
        <v>1437</v>
      </c>
      <c r="B5" s="83">
        <v>0.1</v>
      </c>
      <c r="C5" s="83">
        <v>0.1</v>
      </c>
      <c r="D5" s="83">
        <v>0.1</v>
      </c>
      <c r="G5" s="145"/>
      <c r="H5" s="145"/>
      <c r="I5" s="145"/>
      <c r="J5" s="145"/>
      <c r="K5" s="145"/>
      <c r="L5" s="145"/>
    </row>
    <row r="6" spans="1:12">
      <c r="A6" t="s">
        <v>1438</v>
      </c>
      <c r="B6" s="83">
        <v>0.85</v>
      </c>
      <c r="C6" s="83">
        <v>0.82</v>
      </c>
      <c r="D6" s="83">
        <v>0.73</v>
      </c>
      <c r="G6" s="145"/>
      <c r="H6" s="145"/>
      <c r="I6" s="145"/>
      <c r="J6" s="145"/>
      <c r="K6" s="145"/>
      <c r="L6" s="145"/>
    </row>
    <row r="7" spans="1:12">
      <c r="A7" t="s">
        <v>19</v>
      </c>
      <c r="B7" s="83">
        <v>0.9</v>
      </c>
      <c r="C7" s="83">
        <v>0.9</v>
      </c>
      <c r="D7" s="83">
        <v>0.9</v>
      </c>
      <c r="G7" s="145"/>
      <c r="H7" s="145"/>
      <c r="I7" s="145"/>
      <c r="J7" s="145"/>
      <c r="K7" s="145"/>
      <c r="L7" s="145"/>
    </row>
    <row r="8" spans="1:12">
      <c r="G8" s="145"/>
      <c r="H8" s="145"/>
      <c r="I8" s="145"/>
      <c r="J8" s="145"/>
      <c r="K8" s="145"/>
      <c r="L8" s="145"/>
    </row>
    <row r="9" spans="1:12">
      <c r="G9" s="145"/>
      <c r="H9" s="145"/>
      <c r="I9" s="145"/>
      <c r="J9" s="145"/>
      <c r="K9" s="145"/>
      <c r="L9" s="145"/>
    </row>
    <row r="10" spans="1:12">
      <c r="G10" s="145"/>
      <c r="H10" s="145"/>
      <c r="I10" s="145"/>
      <c r="J10" s="145"/>
      <c r="K10" s="145"/>
      <c r="L10" s="145"/>
    </row>
    <row r="11" spans="1:12">
      <c r="B11" s="146" t="s">
        <v>1408</v>
      </c>
      <c r="C11" s="146"/>
      <c r="D11" s="146"/>
      <c r="E11" s="146"/>
      <c r="G11" s="145"/>
      <c r="H11" s="145"/>
      <c r="I11" s="145"/>
      <c r="J11" s="145"/>
      <c r="K11" s="145"/>
      <c r="L11" s="145"/>
    </row>
    <row r="12" spans="1:12">
      <c r="G12" s="145"/>
      <c r="H12" s="145"/>
      <c r="I12" s="145"/>
      <c r="J12" s="145"/>
      <c r="K12" s="145"/>
      <c r="L12" s="145"/>
    </row>
    <row r="13" spans="1:12">
      <c r="G13" s="145"/>
      <c r="H13" s="145"/>
      <c r="I13" s="145"/>
      <c r="J13" s="145"/>
      <c r="K13" s="145"/>
      <c r="L13" s="145"/>
    </row>
    <row r="14" spans="1:12">
      <c r="G14" s="145"/>
      <c r="H14" s="145"/>
      <c r="I14" s="145"/>
      <c r="J14" s="145"/>
      <c r="K14" s="145"/>
      <c r="L14" s="145"/>
    </row>
    <row r="15" spans="1:12">
      <c r="G15" s="145"/>
      <c r="H15" s="145"/>
      <c r="I15" s="145"/>
      <c r="J15" s="145"/>
      <c r="K15" s="145"/>
      <c r="L15" s="145"/>
    </row>
    <row r="16" spans="1:12">
      <c r="G16" s="145"/>
      <c r="H16" s="145"/>
      <c r="I16" s="145"/>
      <c r="J16" s="145"/>
      <c r="K16" s="145"/>
      <c r="L16" s="145"/>
    </row>
    <row r="17" spans="2:18">
      <c r="G17" s="145"/>
      <c r="H17" s="145"/>
      <c r="I17" s="145"/>
      <c r="J17" s="145"/>
      <c r="K17" s="145"/>
      <c r="L17" s="145"/>
    </row>
    <row r="18" spans="2:18">
      <c r="G18" s="145"/>
      <c r="H18" s="145"/>
      <c r="I18" s="145"/>
      <c r="J18" s="145"/>
      <c r="K18" s="145"/>
      <c r="L18" s="145"/>
    </row>
    <row r="19" spans="2:18">
      <c r="G19" s="145"/>
      <c r="H19" s="145"/>
      <c r="I19" s="145"/>
      <c r="J19" s="145"/>
      <c r="K19" s="145"/>
      <c r="L19" s="145"/>
    </row>
    <row r="20" spans="2:18">
      <c r="G20" s="145"/>
      <c r="H20" s="145"/>
      <c r="I20" s="145"/>
      <c r="J20" s="145"/>
      <c r="K20" s="145"/>
      <c r="L20" s="145"/>
    </row>
    <row r="21" spans="2:18">
      <c r="G21" s="145"/>
      <c r="H21" s="145"/>
      <c r="I21" s="145"/>
      <c r="J21" s="145"/>
      <c r="K21" s="145"/>
      <c r="L21" s="145"/>
    </row>
    <row r="22" spans="2:18">
      <c r="G22" s="145"/>
      <c r="H22" s="145"/>
      <c r="I22" s="145"/>
      <c r="J22" s="145"/>
      <c r="K22" s="145"/>
      <c r="L22" s="145"/>
    </row>
    <row r="23" spans="2:18">
      <c r="G23" s="145"/>
      <c r="H23" s="145"/>
      <c r="I23" s="145"/>
      <c r="J23" s="145"/>
      <c r="K23" s="145"/>
      <c r="L23" s="145"/>
    </row>
    <row r="24" spans="2:18">
      <c r="G24" s="145"/>
      <c r="H24" s="145"/>
      <c r="I24" s="145"/>
      <c r="J24" s="145"/>
      <c r="K24" s="145"/>
      <c r="L24" s="145"/>
    </row>
    <row r="26" spans="2:18">
      <c r="N26" s="147"/>
      <c r="O26" t="s">
        <v>1643</v>
      </c>
      <c r="Q26" s="148"/>
      <c r="R26" t="s">
        <v>1641</v>
      </c>
    </row>
    <row r="28" spans="2:18">
      <c r="B28" t="s">
        <v>1409</v>
      </c>
      <c r="N28" s="128"/>
      <c r="O28" t="s">
        <v>1644</v>
      </c>
      <c r="Q28" s="150"/>
      <c r="R28" t="s">
        <v>1642</v>
      </c>
    </row>
    <row r="30" spans="2:18">
      <c r="N30" s="210"/>
      <c r="O30" t="s">
        <v>1645</v>
      </c>
    </row>
    <row r="32" spans="2:18">
      <c r="N32" s="149"/>
      <c r="O32" t="s">
        <v>1646</v>
      </c>
    </row>
    <row r="44" spans="2:2">
      <c r="B44" t="s">
        <v>1414</v>
      </c>
    </row>
    <row r="46" spans="2:2">
      <c r="B46" t="s">
        <v>1415</v>
      </c>
    </row>
    <row r="48" spans="2:2">
      <c r="B48" t="s">
        <v>1416</v>
      </c>
    </row>
    <row r="50" spans="2:3">
      <c r="C50" t="s">
        <v>1417</v>
      </c>
    </row>
    <row r="51" spans="2:3">
      <c r="C51" t="s">
        <v>1418</v>
      </c>
    </row>
    <row r="60" spans="2:3">
      <c r="B60" t="s">
        <v>1419</v>
      </c>
    </row>
    <row r="61" spans="2:3">
      <c r="B61" t="s">
        <v>1420</v>
      </c>
    </row>
    <row r="62" spans="2:3">
      <c r="B62" t="s">
        <v>1421</v>
      </c>
    </row>
    <row r="74" spans="2:2">
      <c r="B74" t="s">
        <v>1422</v>
      </c>
    </row>
    <row r="75" spans="2:2">
      <c r="B75" t="s">
        <v>1423</v>
      </c>
    </row>
    <row r="91" spans="2:2">
      <c r="B91" t="s">
        <v>1424</v>
      </c>
    </row>
    <row r="93" spans="2:2">
      <c r="B93" t="s">
        <v>1425</v>
      </c>
    </row>
    <row r="105" spans="2:12">
      <c r="G105" s="145"/>
      <c r="H105" s="145"/>
      <c r="I105" s="145"/>
      <c r="J105" s="145"/>
      <c r="K105" s="145"/>
      <c r="L105" s="145"/>
    </row>
    <row r="106" spans="2:12">
      <c r="B106" t="s">
        <v>1426</v>
      </c>
      <c r="G106" s="145"/>
      <c r="H106" s="145"/>
      <c r="I106" s="145"/>
      <c r="J106" s="145"/>
      <c r="K106" s="145"/>
      <c r="L106" s="145"/>
    </row>
    <row r="107" spans="2:12">
      <c r="B107" t="s">
        <v>1427</v>
      </c>
      <c r="G107" s="145"/>
      <c r="H107" s="145"/>
      <c r="I107" s="145"/>
      <c r="J107" s="145"/>
      <c r="K107" s="145"/>
      <c r="L107" s="145"/>
    </row>
    <row r="108" spans="2:12">
      <c r="B108" t="s">
        <v>1428</v>
      </c>
      <c r="G108" s="145"/>
      <c r="H108" s="145"/>
      <c r="I108" s="145"/>
      <c r="J108" s="145"/>
      <c r="K108" s="145"/>
      <c r="L108" s="145"/>
    </row>
    <row r="109" spans="2:12">
      <c r="B109" t="s">
        <v>1429</v>
      </c>
      <c r="G109" s="145"/>
      <c r="H109" s="145"/>
      <c r="I109" s="145"/>
      <c r="J109" s="145"/>
      <c r="K109" s="145"/>
      <c r="L109" s="145"/>
    </row>
    <row r="110" spans="2:12">
      <c r="B110" t="s">
        <v>1430</v>
      </c>
      <c r="G110" s="145"/>
      <c r="H110" s="145"/>
      <c r="I110" s="145"/>
      <c r="J110" s="145"/>
      <c r="K110" s="145"/>
      <c r="L110" s="145"/>
    </row>
    <row r="111" spans="2:12">
      <c r="G111" s="145"/>
      <c r="H111" s="145"/>
      <c r="I111" s="145"/>
      <c r="J111" s="145"/>
      <c r="K111" s="145"/>
      <c r="L111" s="145"/>
    </row>
    <row r="112" spans="2:12">
      <c r="G112" s="145"/>
      <c r="H112" s="145"/>
      <c r="I112" s="145"/>
      <c r="J112" s="145"/>
      <c r="K112" s="145"/>
      <c r="L112" s="145"/>
    </row>
    <row r="113" spans="7:12">
      <c r="G113" s="145"/>
      <c r="H113" s="145"/>
      <c r="I113" s="145"/>
      <c r="J113" s="145"/>
      <c r="K113" s="145"/>
      <c r="L113" s="145"/>
    </row>
    <row r="114" spans="7:12">
      <c r="G114" s="145"/>
      <c r="H114" s="145"/>
      <c r="I114" s="145"/>
      <c r="J114" s="145"/>
      <c r="K114" s="145"/>
      <c r="L114" s="145"/>
    </row>
    <row r="115" spans="7:12">
      <c r="G115" s="145"/>
      <c r="H115" s="145"/>
      <c r="I115" s="145"/>
      <c r="J115" s="145"/>
      <c r="K115" s="145"/>
      <c r="L115" s="145"/>
    </row>
    <row r="116" spans="7:12">
      <c r="G116" s="145"/>
      <c r="H116" s="145"/>
      <c r="I116" s="145"/>
      <c r="J116" s="145"/>
      <c r="K116" s="145"/>
      <c r="L116" s="145"/>
    </row>
    <row r="117" spans="7:12">
      <c r="G117" s="145"/>
      <c r="H117" s="145"/>
      <c r="I117" s="145"/>
      <c r="J117" s="145"/>
      <c r="K117" s="145"/>
      <c r="L117" s="145"/>
    </row>
    <row r="118" spans="7:12">
      <c r="G118" s="145"/>
      <c r="H118" s="145"/>
      <c r="I118" s="145"/>
      <c r="J118" s="145"/>
      <c r="K118" s="145"/>
      <c r="L118" s="145"/>
    </row>
    <row r="119" spans="7:12">
      <c r="G119" s="145"/>
      <c r="H119" s="145"/>
      <c r="I119" s="145"/>
      <c r="J119" s="145"/>
      <c r="K119" s="145"/>
      <c r="L119" s="145"/>
    </row>
    <row r="120" spans="7:12">
      <c r="G120" s="145"/>
      <c r="H120" s="145"/>
      <c r="I120" s="145"/>
      <c r="J120" s="145"/>
      <c r="K120" s="145"/>
      <c r="L120" s="145"/>
    </row>
    <row r="121" spans="7:12">
      <c r="G121" s="145"/>
      <c r="H121" s="145"/>
      <c r="I121" s="145"/>
      <c r="J121" s="145"/>
      <c r="K121" s="145"/>
      <c r="L121" s="145"/>
    </row>
    <row r="122" spans="7:12">
      <c r="G122" s="145"/>
      <c r="H122" s="145"/>
      <c r="I122" s="145"/>
      <c r="J122" s="145"/>
      <c r="K122" s="145"/>
      <c r="L122" s="145"/>
    </row>
    <row r="123" spans="7:12">
      <c r="G123" s="145"/>
      <c r="H123" s="145"/>
      <c r="I123" s="145"/>
      <c r="J123" s="145"/>
      <c r="K123" s="145"/>
      <c r="L123" s="145"/>
    </row>
    <row r="124" spans="7:12">
      <c r="G124" s="145"/>
      <c r="H124" s="145"/>
      <c r="I124" s="145"/>
      <c r="J124" s="145"/>
      <c r="K124" s="145"/>
      <c r="L124" s="145"/>
    </row>
    <row r="125" spans="7:12">
      <c r="G125" s="145"/>
      <c r="H125" s="145"/>
      <c r="I125" s="145"/>
      <c r="J125" s="145"/>
      <c r="K125" s="145"/>
      <c r="L125" s="145"/>
    </row>
    <row r="126" spans="7:12">
      <c r="G126" s="145"/>
      <c r="H126" s="145"/>
      <c r="I126" s="145"/>
      <c r="J126" s="145"/>
      <c r="K126" s="145"/>
      <c r="L126" s="145"/>
    </row>
    <row r="130" spans="2:2">
      <c r="B130" t="s">
        <v>1431</v>
      </c>
    </row>
    <row r="131" spans="2:2">
      <c r="B131" t="s">
        <v>1432</v>
      </c>
    </row>
  </sheetData>
  <pageMargins left="0.7" right="0.7" top="0.75" bottom="0.75" header="0.3" footer="0.3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9689C-C6E0-D744-A5B8-810613555AA1}">
  <dimension ref="A1:R157"/>
  <sheetViews>
    <sheetView workbookViewId="0">
      <selection activeCell="N31" sqref="N29:R31"/>
    </sheetView>
  </sheetViews>
  <sheetFormatPr baseColWidth="10" defaultRowHeight="16"/>
  <sheetData>
    <row r="1" spans="1:12" ht="34">
      <c r="B1" s="72" t="s">
        <v>1402</v>
      </c>
      <c r="C1" s="72" t="s">
        <v>1569</v>
      </c>
      <c r="D1" s="72" t="s">
        <v>1570</v>
      </c>
    </row>
    <row r="2" spans="1:12">
      <c r="A2" t="s">
        <v>1403</v>
      </c>
      <c r="B2" s="144">
        <v>36200</v>
      </c>
      <c r="C2" s="144">
        <v>45500</v>
      </c>
      <c r="D2" s="144">
        <v>50400</v>
      </c>
      <c r="G2" s="145"/>
      <c r="H2" s="145"/>
      <c r="I2" s="145"/>
      <c r="J2" s="145"/>
      <c r="K2" s="145"/>
      <c r="L2" s="145"/>
    </row>
    <row r="3" spans="1:12">
      <c r="A3" t="s">
        <v>1404</v>
      </c>
      <c r="B3" s="144">
        <v>0</v>
      </c>
      <c r="C3" s="144">
        <v>0.15</v>
      </c>
      <c r="D3" s="144">
        <v>0.15</v>
      </c>
      <c r="G3" s="145"/>
      <c r="H3" s="145"/>
      <c r="I3" s="145"/>
      <c r="J3" s="145"/>
      <c r="K3" s="145"/>
      <c r="L3" s="145"/>
    </row>
    <row r="4" spans="1:12">
      <c r="A4" t="s">
        <v>1405</v>
      </c>
      <c r="B4" s="144">
        <v>0</v>
      </c>
      <c r="C4" s="144">
        <v>0.15</v>
      </c>
      <c r="D4" s="144">
        <v>0.15</v>
      </c>
      <c r="G4" s="145"/>
      <c r="H4" s="145"/>
      <c r="I4" s="145"/>
      <c r="J4" s="145"/>
      <c r="K4" s="145"/>
      <c r="L4" s="145"/>
    </row>
    <row r="5" spans="1:12">
      <c r="B5" s="144">
        <f>79600-B2</f>
        <v>43400</v>
      </c>
      <c r="C5" s="144">
        <f>115500-C2</f>
        <v>70000</v>
      </c>
      <c r="D5" s="144">
        <f>125300-D2</f>
        <v>74900</v>
      </c>
      <c r="G5" s="145"/>
      <c r="H5" s="145"/>
      <c r="I5" s="145"/>
      <c r="J5" s="145"/>
      <c r="K5" s="145"/>
      <c r="L5" s="145"/>
    </row>
    <row r="6" spans="1:12">
      <c r="A6" t="s">
        <v>1406</v>
      </c>
      <c r="B6" s="144">
        <v>19917</v>
      </c>
      <c r="C6" s="144">
        <v>32133</v>
      </c>
      <c r="D6" s="144">
        <v>46120</v>
      </c>
      <c r="G6" s="145"/>
      <c r="H6" s="145"/>
      <c r="I6" s="145"/>
      <c r="J6" s="145"/>
      <c r="K6" s="145"/>
      <c r="L6" s="145"/>
    </row>
    <row r="7" spans="1:12">
      <c r="A7" t="s">
        <v>1407</v>
      </c>
      <c r="B7" s="144">
        <v>47800</v>
      </c>
      <c r="C7" s="144">
        <v>77120</v>
      </c>
      <c r="D7" s="144">
        <v>110903</v>
      </c>
      <c r="G7" s="145"/>
      <c r="H7" s="145"/>
      <c r="I7" s="145"/>
      <c r="J7" s="145"/>
      <c r="K7" s="145"/>
      <c r="L7" s="145"/>
    </row>
    <row r="8" spans="1:12">
      <c r="G8" s="145"/>
      <c r="H8" s="145"/>
      <c r="I8" s="145"/>
      <c r="J8" s="145"/>
      <c r="K8" s="145"/>
      <c r="L8" s="145"/>
    </row>
    <row r="9" spans="1:12">
      <c r="G9" s="145"/>
      <c r="H9" s="145"/>
      <c r="I9" s="145"/>
      <c r="J9" s="145"/>
      <c r="K9" s="145"/>
      <c r="L9" s="145"/>
    </row>
    <row r="10" spans="1:12">
      <c r="G10" s="145"/>
      <c r="H10" s="145"/>
      <c r="I10" s="145"/>
      <c r="J10" s="145"/>
      <c r="K10" s="145"/>
      <c r="L10" s="145"/>
    </row>
    <row r="11" spans="1:12">
      <c r="B11" s="146" t="s">
        <v>1571</v>
      </c>
      <c r="C11" s="146"/>
      <c r="D11" s="146"/>
      <c r="E11" s="146"/>
      <c r="G11" s="145"/>
      <c r="H11" s="145"/>
      <c r="I11" s="145"/>
      <c r="J11" s="145"/>
      <c r="K11" s="145"/>
      <c r="L11" s="145"/>
    </row>
    <row r="12" spans="1:12">
      <c r="G12" s="145"/>
      <c r="H12" s="145"/>
      <c r="I12" s="145"/>
      <c r="J12" s="145"/>
      <c r="K12" s="145"/>
      <c r="L12" s="145"/>
    </row>
    <row r="13" spans="1:12">
      <c r="G13" s="145"/>
      <c r="H13" s="145"/>
      <c r="I13" s="145"/>
      <c r="J13" s="145"/>
      <c r="K13" s="145"/>
      <c r="L13" s="145"/>
    </row>
    <row r="14" spans="1:12">
      <c r="G14" s="145"/>
      <c r="H14" s="145"/>
      <c r="I14" s="145"/>
      <c r="J14" s="145"/>
      <c r="K14" s="145"/>
      <c r="L14" s="145"/>
    </row>
    <row r="15" spans="1:12">
      <c r="G15" s="145"/>
      <c r="H15" s="145"/>
      <c r="I15" s="145"/>
      <c r="J15" s="145"/>
      <c r="K15" s="145"/>
      <c r="L15" s="145"/>
    </row>
    <row r="16" spans="1:12">
      <c r="G16" s="145"/>
      <c r="H16" s="145"/>
      <c r="I16" s="145"/>
      <c r="J16" s="145"/>
      <c r="K16" s="145"/>
      <c r="L16" s="145"/>
    </row>
    <row r="17" spans="2:18">
      <c r="G17" s="145"/>
      <c r="H17" s="145"/>
      <c r="I17" s="145"/>
      <c r="J17" s="145"/>
      <c r="K17" s="145"/>
      <c r="L17" s="145"/>
    </row>
    <row r="18" spans="2:18">
      <c r="G18" s="145"/>
      <c r="H18" s="145"/>
      <c r="I18" s="145"/>
      <c r="J18" s="145"/>
      <c r="K18" s="145"/>
      <c r="L18" s="145"/>
    </row>
    <row r="19" spans="2:18">
      <c r="G19" s="145"/>
      <c r="H19" s="145"/>
      <c r="I19" s="145"/>
      <c r="J19" s="145"/>
      <c r="K19" s="145"/>
      <c r="L19" s="145"/>
    </row>
    <row r="20" spans="2:18">
      <c r="G20" s="145"/>
      <c r="H20" s="145"/>
      <c r="I20" s="145"/>
      <c r="J20" s="145"/>
      <c r="K20" s="145"/>
      <c r="L20" s="145"/>
    </row>
    <row r="21" spans="2:18">
      <c r="G21" s="145"/>
      <c r="H21" s="145"/>
      <c r="I21" s="145"/>
      <c r="J21" s="145"/>
      <c r="K21" s="145"/>
      <c r="L21" s="145"/>
    </row>
    <row r="22" spans="2:18">
      <c r="G22" s="145"/>
      <c r="H22" s="145"/>
      <c r="I22" s="145"/>
      <c r="J22" s="145"/>
      <c r="K22" s="145"/>
      <c r="L22" s="145"/>
    </row>
    <row r="23" spans="2:18">
      <c r="G23" s="145"/>
      <c r="H23" s="145"/>
      <c r="I23" s="145"/>
      <c r="J23" s="145"/>
      <c r="K23" s="145"/>
      <c r="L23" s="145"/>
    </row>
    <row r="24" spans="2:18">
      <c r="G24" s="145"/>
      <c r="H24" s="145"/>
      <c r="I24" s="145"/>
      <c r="J24" s="145"/>
      <c r="K24" s="145"/>
      <c r="L24" s="145"/>
    </row>
    <row r="28" spans="2:18">
      <c r="B28" t="s">
        <v>1409</v>
      </c>
    </row>
    <row r="29" spans="2:18">
      <c r="N29" s="147"/>
      <c r="O29" t="s">
        <v>1410</v>
      </c>
      <c r="Q29" s="148"/>
      <c r="R29" t="s">
        <v>1411</v>
      </c>
    </row>
    <row r="31" spans="2:18">
      <c r="N31" s="149"/>
      <c r="O31" t="s">
        <v>1412</v>
      </c>
      <c r="Q31" s="150"/>
      <c r="R31" t="s">
        <v>1413</v>
      </c>
    </row>
    <row r="44" spans="2:2">
      <c r="B44" t="s">
        <v>1414</v>
      </c>
    </row>
    <row r="46" spans="2:2">
      <c r="B46" t="s">
        <v>1415</v>
      </c>
    </row>
    <row r="48" spans="2:2">
      <c r="B48" t="s">
        <v>1416</v>
      </c>
    </row>
    <row r="50" spans="2:3">
      <c r="C50" t="s">
        <v>1417</v>
      </c>
    </row>
    <row r="51" spans="2:3">
      <c r="C51" t="s">
        <v>1418</v>
      </c>
    </row>
    <row r="60" spans="2:3">
      <c r="B60" t="s">
        <v>1419</v>
      </c>
    </row>
    <row r="61" spans="2:3">
      <c r="B61" t="s">
        <v>1420</v>
      </c>
    </row>
    <row r="62" spans="2:3">
      <c r="B62" t="s">
        <v>1421</v>
      </c>
    </row>
    <row r="74" spans="2:2">
      <c r="B74" t="s">
        <v>1422</v>
      </c>
    </row>
    <row r="75" spans="2:2">
      <c r="B75" t="s">
        <v>1423</v>
      </c>
    </row>
    <row r="91" spans="2:2">
      <c r="B91" t="s">
        <v>1424</v>
      </c>
    </row>
    <row r="93" spans="2:2">
      <c r="B93" t="s">
        <v>1425</v>
      </c>
    </row>
    <row r="105" spans="2:12">
      <c r="G105" s="145"/>
      <c r="H105" s="145"/>
      <c r="I105" s="145"/>
      <c r="J105" s="145"/>
      <c r="K105" s="145"/>
      <c r="L105" s="145"/>
    </row>
    <row r="106" spans="2:12">
      <c r="B106" t="s">
        <v>1426</v>
      </c>
      <c r="G106" s="145"/>
      <c r="H106" s="145"/>
      <c r="I106" s="145"/>
      <c r="J106" s="145"/>
      <c r="K106" s="145"/>
      <c r="L106" s="145"/>
    </row>
    <row r="107" spans="2:12">
      <c r="B107" t="s">
        <v>1427</v>
      </c>
      <c r="G107" s="145"/>
      <c r="H107" s="145"/>
      <c r="I107" s="145"/>
      <c r="J107" s="145"/>
      <c r="K107" s="145"/>
      <c r="L107" s="145"/>
    </row>
    <row r="108" spans="2:12">
      <c r="B108" t="s">
        <v>1428</v>
      </c>
      <c r="G108" s="145"/>
      <c r="H108" s="145"/>
      <c r="I108" s="145"/>
      <c r="J108" s="145"/>
      <c r="K108" s="145"/>
      <c r="L108" s="145"/>
    </row>
    <row r="109" spans="2:12">
      <c r="B109" t="s">
        <v>1429</v>
      </c>
      <c r="G109" s="145"/>
      <c r="H109" s="145"/>
      <c r="I109" s="145"/>
      <c r="J109" s="145"/>
      <c r="K109" s="145"/>
      <c r="L109" s="145"/>
    </row>
    <row r="110" spans="2:12">
      <c r="B110" t="s">
        <v>1430</v>
      </c>
      <c r="G110" s="145"/>
      <c r="H110" s="145"/>
      <c r="I110" s="145"/>
      <c r="J110" s="145"/>
      <c r="K110" s="145"/>
      <c r="L110" s="145"/>
    </row>
    <row r="111" spans="2:12">
      <c r="G111" s="145"/>
      <c r="H111" s="145"/>
      <c r="I111" s="145"/>
      <c r="J111" s="145"/>
      <c r="K111" s="145"/>
      <c r="L111" s="145"/>
    </row>
    <row r="112" spans="2:12">
      <c r="G112" s="145"/>
      <c r="H112" s="145"/>
      <c r="I112" s="145"/>
      <c r="J112" s="145"/>
      <c r="K112" s="145"/>
      <c r="L112" s="145"/>
    </row>
    <row r="113" spans="7:12">
      <c r="G113" s="145"/>
      <c r="H113" s="145"/>
      <c r="I113" s="145"/>
      <c r="J113" s="145"/>
      <c r="K113" s="145"/>
      <c r="L113" s="145"/>
    </row>
    <row r="114" spans="7:12">
      <c r="G114" s="145"/>
      <c r="H114" s="145"/>
      <c r="I114" s="145"/>
      <c r="J114" s="145"/>
      <c r="K114" s="145"/>
      <c r="L114" s="145"/>
    </row>
    <row r="115" spans="7:12">
      <c r="G115" s="145"/>
      <c r="H115" s="145"/>
      <c r="I115" s="145"/>
      <c r="J115" s="145"/>
      <c r="K115" s="145"/>
      <c r="L115" s="145"/>
    </row>
    <row r="116" spans="7:12">
      <c r="G116" s="145"/>
      <c r="H116" s="145"/>
      <c r="I116" s="145"/>
      <c r="J116" s="145"/>
      <c r="K116" s="145"/>
      <c r="L116" s="145"/>
    </row>
    <row r="117" spans="7:12">
      <c r="G117" s="145"/>
      <c r="H117" s="145"/>
      <c r="I117" s="145"/>
      <c r="J117" s="145"/>
      <c r="K117" s="145"/>
      <c r="L117" s="145"/>
    </row>
    <row r="118" spans="7:12">
      <c r="G118" s="145"/>
      <c r="H118" s="145"/>
      <c r="I118" s="145"/>
      <c r="J118" s="145"/>
      <c r="K118" s="145"/>
      <c r="L118" s="145"/>
    </row>
    <row r="119" spans="7:12">
      <c r="G119" s="145"/>
      <c r="H119" s="145"/>
      <c r="I119" s="145"/>
      <c r="J119" s="145"/>
      <c r="K119" s="145"/>
      <c r="L119" s="145"/>
    </row>
    <row r="120" spans="7:12">
      <c r="G120" s="145"/>
      <c r="H120" s="145"/>
      <c r="I120" s="145"/>
      <c r="J120" s="145"/>
      <c r="K120" s="145"/>
      <c r="L120" s="145"/>
    </row>
    <row r="121" spans="7:12">
      <c r="G121" s="145"/>
      <c r="H121" s="145"/>
      <c r="I121" s="145"/>
      <c r="J121" s="145"/>
      <c r="K121" s="145"/>
      <c r="L121" s="145"/>
    </row>
    <row r="122" spans="7:12">
      <c r="G122" s="145"/>
      <c r="H122" s="145"/>
      <c r="I122" s="145"/>
      <c r="J122" s="145"/>
      <c r="K122" s="145"/>
      <c r="L122" s="145"/>
    </row>
    <row r="123" spans="7:12">
      <c r="G123" s="145"/>
      <c r="H123" s="145"/>
      <c r="I123" s="145"/>
      <c r="J123" s="145"/>
      <c r="K123" s="145"/>
      <c r="L123" s="145"/>
    </row>
    <row r="124" spans="7:12">
      <c r="G124" s="145"/>
      <c r="H124" s="145"/>
      <c r="I124" s="145"/>
      <c r="J124" s="145"/>
      <c r="K124" s="145"/>
      <c r="L124" s="145"/>
    </row>
    <row r="125" spans="7:12">
      <c r="G125" s="145"/>
      <c r="H125" s="145"/>
      <c r="I125" s="145"/>
      <c r="J125" s="145"/>
      <c r="K125" s="145"/>
      <c r="L125" s="145"/>
    </row>
    <row r="126" spans="7:12">
      <c r="G126" s="145"/>
      <c r="H126" s="145"/>
      <c r="I126" s="145"/>
      <c r="J126" s="145"/>
      <c r="K126" s="145"/>
      <c r="L126" s="145"/>
    </row>
    <row r="130" spans="2:2">
      <c r="B130" t="s">
        <v>1431</v>
      </c>
    </row>
    <row r="131" spans="2:2">
      <c r="B131" t="s">
        <v>1432</v>
      </c>
    </row>
    <row r="155" spans="8:13">
      <c r="H155" s="151"/>
      <c r="I155" s="32" t="s">
        <v>1410</v>
      </c>
      <c r="J155" s="32"/>
      <c r="K155" s="152"/>
      <c r="L155" s="32" t="s">
        <v>1411</v>
      </c>
      <c r="M155" s="32"/>
    </row>
    <row r="156" spans="8:13">
      <c r="H156" s="32"/>
      <c r="I156" s="32"/>
      <c r="J156" s="32"/>
      <c r="K156" s="32"/>
      <c r="L156" s="32"/>
      <c r="M156" s="32"/>
    </row>
    <row r="157" spans="8:13">
      <c r="H157" s="153"/>
      <c r="I157" s="32" t="s">
        <v>1412</v>
      </c>
      <c r="J157" s="32"/>
      <c r="K157" s="154"/>
      <c r="L157" s="32" t="s">
        <v>1413</v>
      </c>
      <c r="M157" s="32"/>
    </row>
  </sheetData>
  <pageMargins left="0.7" right="0.7" top="0.75" bottom="0.75" header="0.3" footer="0.3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F1DA1-89E9-574E-B40F-56CEFE2305D5}">
  <dimension ref="B3:N44"/>
  <sheetViews>
    <sheetView showGridLines="0" workbookViewId="0">
      <selection activeCell="B8" sqref="B8:N44"/>
    </sheetView>
  </sheetViews>
  <sheetFormatPr baseColWidth="10" defaultRowHeight="13"/>
  <cols>
    <col min="1" max="16384" width="10.83203125" style="56"/>
  </cols>
  <sheetData>
    <row r="3" spans="2:14">
      <c r="B3" s="157" t="s">
        <v>1568</v>
      </c>
    </row>
    <row r="4" spans="2:14" ht="14" thickBot="1">
      <c r="B4" s="159"/>
    </row>
    <row r="8" spans="2:14">
      <c r="C8" s="225" t="s">
        <v>1564</v>
      </c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</row>
    <row r="9" spans="2:14" ht="14" thickBot="1">
      <c r="B9" s="161" t="s">
        <v>1563</v>
      </c>
      <c r="C9" s="157" t="s">
        <v>1551</v>
      </c>
      <c r="D9" s="157" t="s">
        <v>1552</v>
      </c>
      <c r="E9" s="157" t="s">
        <v>1553</v>
      </c>
      <c r="F9" s="157" t="s">
        <v>1554</v>
      </c>
      <c r="G9" s="157" t="s">
        <v>1555</v>
      </c>
      <c r="H9" s="157" t="s">
        <v>1556</v>
      </c>
      <c r="I9" s="157" t="s">
        <v>1557</v>
      </c>
      <c r="J9" s="157" t="s">
        <v>1558</v>
      </c>
      <c r="K9" s="157" t="s">
        <v>1559</v>
      </c>
      <c r="L9" s="157" t="s">
        <v>1560</v>
      </c>
      <c r="M9" s="157" t="s">
        <v>1561</v>
      </c>
      <c r="N9" s="157" t="s">
        <v>1562</v>
      </c>
    </row>
    <row r="10" spans="2:14" ht="15" thickTop="1" thickBot="1">
      <c r="B10" s="162">
        <v>1</v>
      </c>
      <c r="C10" s="160">
        <v>363</v>
      </c>
      <c r="D10" s="158">
        <v>97</v>
      </c>
      <c r="E10" s="158">
        <v>210</v>
      </c>
      <c r="F10" s="158">
        <v>294</v>
      </c>
      <c r="G10" s="158">
        <v>61</v>
      </c>
      <c r="H10" s="158">
        <v>252</v>
      </c>
      <c r="I10" s="158">
        <v>36</v>
      </c>
      <c r="J10" s="158">
        <v>120</v>
      </c>
      <c r="K10" s="158">
        <v>189</v>
      </c>
      <c r="L10" s="157">
        <v>4</v>
      </c>
      <c r="M10" s="158">
        <v>326</v>
      </c>
      <c r="N10" s="158">
        <v>342</v>
      </c>
    </row>
    <row r="11" spans="2:14" ht="14" thickTop="1">
      <c r="B11" s="162">
        <v>2</v>
      </c>
      <c r="C11" s="158">
        <v>297</v>
      </c>
      <c r="D11" s="158">
        <v>172</v>
      </c>
      <c r="E11" s="158">
        <v>72</v>
      </c>
      <c r="F11" s="158">
        <v>18</v>
      </c>
      <c r="G11" s="158">
        <v>158</v>
      </c>
      <c r="H11" s="158">
        <v>233</v>
      </c>
      <c r="I11" s="158">
        <v>130</v>
      </c>
      <c r="J11" s="158">
        <v>301</v>
      </c>
      <c r="K11" s="158">
        <v>121</v>
      </c>
      <c r="L11" s="158">
        <v>128</v>
      </c>
      <c r="M11" s="158">
        <v>321</v>
      </c>
      <c r="N11" s="158">
        <v>334</v>
      </c>
    </row>
    <row r="12" spans="2:14">
      <c r="B12" s="162">
        <v>3</v>
      </c>
      <c r="C12" s="158">
        <v>269</v>
      </c>
      <c r="D12" s="158">
        <v>146</v>
      </c>
      <c r="E12" s="158">
        <v>92</v>
      </c>
      <c r="F12" s="158">
        <v>154</v>
      </c>
      <c r="G12" s="158">
        <v>264</v>
      </c>
      <c r="H12" s="158">
        <v>63</v>
      </c>
      <c r="I12" s="158">
        <v>170</v>
      </c>
      <c r="J12" s="158">
        <v>218</v>
      </c>
      <c r="K12" s="158">
        <v>50</v>
      </c>
      <c r="L12" s="158">
        <v>183</v>
      </c>
      <c r="M12" s="158">
        <v>333</v>
      </c>
      <c r="N12" s="158">
        <v>304</v>
      </c>
    </row>
    <row r="13" spans="2:14">
      <c r="B13" s="162">
        <v>4</v>
      </c>
      <c r="C13" s="158">
        <v>59</v>
      </c>
      <c r="D13" s="158">
        <v>37</v>
      </c>
      <c r="E13" s="157">
        <v>8</v>
      </c>
      <c r="F13" s="158">
        <v>32</v>
      </c>
      <c r="G13" s="158">
        <v>213</v>
      </c>
      <c r="H13" s="158">
        <v>41</v>
      </c>
      <c r="I13" s="158">
        <v>213</v>
      </c>
      <c r="J13" s="158">
        <v>211</v>
      </c>
      <c r="K13" s="158">
        <v>196</v>
      </c>
      <c r="L13" s="158">
        <v>280</v>
      </c>
      <c r="M13" s="158">
        <v>258</v>
      </c>
      <c r="N13" s="158">
        <v>332</v>
      </c>
    </row>
    <row r="14" spans="2:14">
      <c r="B14" s="162">
        <v>5</v>
      </c>
      <c r="C14" s="158">
        <v>76</v>
      </c>
      <c r="D14" s="158">
        <v>16</v>
      </c>
      <c r="E14" s="157">
        <v>10</v>
      </c>
      <c r="F14" s="158">
        <v>276</v>
      </c>
      <c r="G14" s="158">
        <v>119</v>
      </c>
      <c r="H14" s="158">
        <v>81</v>
      </c>
      <c r="I14" s="158">
        <v>291</v>
      </c>
      <c r="J14" s="158">
        <v>88</v>
      </c>
      <c r="K14" s="158">
        <v>185</v>
      </c>
      <c r="L14" s="158">
        <v>274</v>
      </c>
      <c r="M14" s="158">
        <v>157</v>
      </c>
      <c r="N14" s="158">
        <v>348</v>
      </c>
    </row>
    <row r="15" spans="2:14">
      <c r="B15" s="162">
        <v>6</v>
      </c>
      <c r="C15" s="158">
        <v>162</v>
      </c>
      <c r="D15" s="158">
        <v>116</v>
      </c>
      <c r="E15" s="158">
        <v>83</v>
      </c>
      <c r="F15" s="158">
        <v>331</v>
      </c>
      <c r="G15" s="158">
        <v>56</v>
      </c>
      <c r="H15" s="158">
        <v>147</v>
      </c>
      <c r="I15" s="158">
        <v>196</v>
      </c>
      <c r="J15" s="158">
        <v>79</v>
      </c>
      <c r="K15" s="158">
        <v>289</v>
      </c>
      <c r="L15" s="158">
        <v>206</v>
      </c>
      <c r="M15" s="158">
        <v>281</v>
      </c>
      <c r="N15" s="158">
        <v>355</v>
      </c>
    </row>
    <row r="16" spans="2:14">
      <c r="B16" s="162">
        <v>7</v>
      </c>
      <c r="C16" s="158">
        <v>71</v>
      </c>
      <c r="D16" s="158">
        <v>262</v>
      </c>
      <c r="E16" s="158">
        <v>34</v>
      </c>
      <c r="F16" s="158">
        <v>104</v>
      </c>
      <c r="G16" s="158">
        <v>93</v>
      </c>
      <c r="H16" s="158">
        <v>276</v>
      </c>
      <c r="I16" s="158">
        <v>200</v>
      </c>
      <c r="J16" s="158">
        <v>153</v>
      </c>
      <c r="K16" s="158">
        <v>254</v>
      </c>
      <c r="L16" s="158">
        <v>131</v>
      </c>
      <c r="M16" s="158">
        <v>300</v>
      </c>
      <c r="N16" s="158">
        <v>350</v>
      </c>
    </row>
    <row r="17" spans="2:14">
      <c r="B17" s="162">
        <v>8</v>
      </c>
      <c r="C17" s="158">
        <v>52</v>
      </c>
      <c r="D17" s="158">
        <v>143</v>
      </c>
      <c r="E17" s="158">
        <v>260</v>
      </c>
      <c r="F17" s="157">
        <v>2</v>
      </c>
      <c r="G17" s="158">
        <v>165</v>
      </c>
      <c r="H17" s="158">
        <v>295</v>
      </c>
      <c r="I17" s="158">
        <v>68</v>
      </c>
      <c r="J17" s="158">
        <v>125</v>
      </c>
      <c r="K17" s="158">
        <v>171</v>
      </c>
      <c r="L17" s="158">
        <v>25</v>
      </c>
      <c r="M17" s="158">
        <v>329</v>
      </c>
      <c r="N17" s="158">
        <v>347</v>
      </c>
    </row>
    <row r="18" spans="2:14">
      <c r="B18" s="162">
        <v>9</v>
      </c>
      <c r="C18" s="158">
        <v>255</v>
      </c>
      <c r="D18" s="158">
        <v>141</v>
      </c>
      <c r="E18" s="158">
        <v>124</v>
      </c>
      <c r="F18" s="158">
        <v>143</v>
      </c>
      <c r="G18" s="158">
        <v>165</v>
      </c>
      <c r="H18" s="158">
        <v>323</v>
      </c>
      <c r="I18" s="158">
        <v>90</v>
      </c>
      <c r="J18" s="158">
        <v>263</v>
      </c>
      <c r="K18" s="158">
        <v>48</v>
      </c>
      <c r="L18" s="158">
        <v>63</v>
      </c>
      <c r="M18" s="158">
        <v>321</v>
      </c>
      <c r="N18" s="158">
        <v>339</v>
      </c>
    </row>
    <row r="19" spans="2:14">
      <c r="B19" s="162">
        <v>10</v>
      </c>
      <c r="C19" s="158">
        <v>272</v>
      </c>
      <c r="D19" s="158">
        <v>106</v>
      </c>
      <c r="E19" s="158">
        <v>127</v>
      </c>
      <c r="F19" s="158">
        <v>230</v>
      </c>
      <c r="G19" s="158">
        <v>271</v>
      </c>
      <c r="H19" s="158">
        <v>114</v>
      </c>
      <c r="I19" s="158">
        <v>218</v>
      </c>
      <c r="J19" s="158">
        <v>216</v>
      </c>
      <c r="K19" s="158">
        <v>33</v>
      </c>
      <c r="L19" s="158">
        <v>136</v>
      </c>
      <c r="M19" s="158">
        <v>292</v>
      </c>
      <c r="N19" s="158">
        <v>286</v>
      </c>
    </row>
    <row r="20" spans="2:14">
      <c r="B20" s="162">
        <v>11</v>
      </c>
      <c r="C20" s="158">
        <v>140</v>
      </c>
      <c r="D20" s="158">
        <v>46</v>
      </c>
      <c r="E20" s="158">
        <v>24</v>
      </c>
      <c r="F20" s="158">
        <v>59</v>
      </c>
      <c r="G20" s="158">
        <v>193</v>
      </c>
      <c r="H20" s="158">
        <v>95</v>
      </c>
      <c r="I20" s="158">
        <v>244</v>
      </c>
      <c r="J20" s="158">
        <v>216</v>
      </c>
      <c r="K20" s="158">
        <v>250</v>
      </c>
      <c r="L20" s="158">
        <v>265</v>
      </c>
      <c r="M20" s="158">
        <v>226</v>
      </c>
      <c r="N20" s="158">
        <v>316</v>
      </c>
    </row>
    <row r="21" spans="2:14">
      <c r="B21" s="162">
        <v>12</v>
      </c>
      <c r="C21" s="158">
        <v>163</v>
      </c>
      <c r="D21" s="157">
        <v>6</v>
      </c>
      <c r="E21" s="158">
        <v>26</v>
      </c>
      <c r="F21" s="158">
        <v>175</v>
      </c>
      <c r="G21" s="158">
        <v>159</v>
      </c>
      <c r="H21" s="158">
        <v>109</v>
      </c>
      <c r="I21" s="158">
        <v>269</v>
      </c>
      <c r="J21" s="158">
        <v>90</v>
      </c>
      <c r="K21" s="158">
        <v>110</v>
      </c>
      <c r="L21" s="158">
        <v>246</v>
      </c>
      <c r="M21" s="158">
        <v>179</v>
      </c>
      <c r="N21" s="158">
        <v>327</v>
      </c>
    </row>
    <row r="22" spans="2:14">
      <c r="B22" s="162">
        <v>13</v>
      </c>
      <c r="C22" s="158">
        <v>259</v>
      </c>
      <c r="D22" s="158">
        <v>243</v>
      </c>
      <c r="E22" s="158">
        <v>209</v>
      </c>
      <c r="F22" s="158">
        <v>320</v>
      </c>
      <c r="G22" s="158">
        <v>222</v>
      </c>
      <c r="H22" s="158">
        <v>317</v>
      </c>
      <c r="I22" s="158">
        <v>265</v>
      </c>
      <c r="J22" s="158">
        <v>195</v>
      </c>
      <c r="K22" s="158">
        <v>302</v>
      </c>
      <c r="L22" s="158">
        <v>237</v>
      </c>
      <c r="M22" s="158">
        <v>313</v>
      </c>
      <c r="N22" s="157">
        <v>357</v>
      </c>
    </row>
    <row r="23" spans="2:14">
      <c r="B23" s="162">
        <v>14</v>
      </c>
      <c r="C23" s="158">
        <v>72</v>
      </c>
      <c r="D23" s="158">
        <v>242</v>
      </c>
      <c r="E23" s="158">
        <v>152</v>
      </c>
      <c r="F23" s="158">
        <v>151</v>
      </c>
      <c r="G23" s="158">
        <v>43</v>
      </c>
      <c r="H23" s="158">
        <v>330</v>
      </c>
      <c r="I23" s="158">
        <v>239</v>
      </c>
      <c r="J23" s="158">
        <v>188</v>
      </c>
      <c r="K23" s="158">
        <v>83</v>
      </c>
      <c r="L23" s="158">
        <v>76</v>
      </c>
      <c r="M23" s="158">
        <v>311</v>
      </c>
      <c r="N23" s="158">
        <v>351</v>
      </c>
    </row>
    <row r="24" spans="2:14">
      <c r="B24" s="162">
        <v>15</v>
      </c>
      <c r="C24" s="158">
        <v>110</v>
      </c>
      <c r="D24" s="158">
        <v>78</v>
      </c>
      <c r="E24" s="158">
        <v>223</v>
      </c>
      <c r="F24" s="158">
        <v>28</v>
      </c>
      <c r="G24" s="158">
        <v>199</v>
      </c>
      <c r="H24" s="158">
        <v>126</v>
      </c>
      <c r="I24" s="158">
        <v>122</v>
      </c>
      <c r="J24" s="158">
        <v>220</v>
      </c>
      <c r="K24" s="158">
        <v>129</v>
      </c>
      <c r="L24" s="158">
        <v>21</v>
      </c>
      <c r="M24" s="158">
        <v>344</v>
      </c>
      <c r="N24" s="158">
        <v>343</v>
      </c>
    </row>
    <row r="25" spans="2:14">
      <c r="B25" s="162">
        <v>16</v>
      </c>
      <c r="C25" s="158">
        <v>159</v>
      </c>
      <c r="D25" s="158">
        <v>47</v>
      </c>
      <c r="E25" s="158">
        <v>134</v>
      </c>
      <c r="F25" s="157">
        <v>9</v>
      </c>
      <c r="G25" s="158">
        <v>175</v>
      </c>
      <c r="H25" s="158">
        <v>138</v>
      </c>
      <c r="I25" s="158">
        <v>54</v>
      </c>
      <c r="J25" s="158">
        <v>283</v>
      </c>
      <c r="K25" s="158">
        <v>14</v>
      </c>
      <c r="L25" s="158">
        <v>206</v>
      </c>
      <c r="M25" s="158">
        <v>324</v>
      </c>
      <c r="N25" s="158">
        <v>305</v>
      </c>
    </row>
    <row r="26" spans="2:14">
      <c r="B26" s="162">
        <v>17</v>
      </c>
      <c r="C26" s="158">
        <v>273</v>
      </c>
      <c r="D26" s="158">
        <v>98</v>
      </c>
      <c r="E26" s="158">
        <v>75</v>
      </c>
      <c r="F26" s="158">
        <v>118</v>
      </c>
      <c r="G26" s="158">
        <v>335</v>
      </c>
      <c r="H26" s="158">
        <v>69</v>
      </c>
      <c r="I26" s="158">
        <v>173</v>
      </c>
      <c r="J26" s="158">
        <v>228</v>
      </c>
      <c r="K26" s="157">
        <v>1</v>
      </c>
      <c r="L26" s="158">
        <v>220</v>
      </c>
      <c r="M26" s="158">
        <v>314</v>
      </c>
      <c r="N26" s="158">
        <v>159</v>
      </c>
    </row>
    <row r="27" spans="2:14">
      <c r="B27" s="162">
        <v>18</v>
      </c>
      <c r="C27" s="158">
        <v>215</v>
      </c>
      <c r="D27" s="158">
        <v>11</v>
      </c>
      <c r="E27" s="158">
        <v>17</v>
      </c>
      <c r="F27" s="158">
        <v>249</v>
      </c>
      <c r="G27" s="158">
        <v>225</v>
      </c>
      <c r="H27" s="158">
        <v>29</v>
      </c>
      <c r="I27" s="158">
        <v>212</v>
      </c>
      <c r="J27" s="158">
        <v>204</v>
      </c>
      <c r="K27" s="158">
        <v>30</v>
      </c>
      <c r="L27" s="158">
        <v>325</v>
      </c>
      <c r="M27" s="158">
        <v>303</v>
      </c>
      <c r="N27" s="158">
        <v>204</v>
      </c>
    </row>
    <row r="28" spans="2:14">
      <c r="B28" s="162">
        <v>19</v>
      </c>
      <c r="C28" s="158">
        <v>185</v>
      </c>
      <c r="D28" s="158">
        <v>38</v>
      </c>
      <c r="E28" s="158">
        <v>13</v>
      </c>
      <c r="F28" s="158">
        <v>253</v>
      </c>
      <c r="G28" s="158">
        <v>203</v>
      </c>
      <c r="H28" s="158">
        <v>131</v>
      </c>
      <c r="I28" s="158">
        <v>306</v>
      </c>
      <c r="J28" s="158">
        <v>113</v>
      </c>
      <c r="K28" s="158">
        <v>58</v>
      </c>
      <c r="L28" s="158">
        <v>275</v>
      </c>
      <c r="M28" s="158">
        <v>267</v>
      </c>
      <c r="N28" s="158">
        <v>308</v>
      </c>
    </row>
    <row r="29" spans="2:14">
      <c r="B29" s="162">
        <v>20</v>
      </c>
      <c r="C29" s="158">
        <v>150</v>
      </c>
      <c r="D29" s="158">
        <v>74</v>
      </c>
      <c r="E29" s="158">
        <v>45</v>
      </c>
      <c r="F29" s="158">
        <v>136</v>
      </c>
      <c r="G29" s="158">
        <v>62</v>
      </c>
      <c r="H29" s="158">
        <v>103</v>
      </c>
      <c r="I29" s="158">
        <v>174</v>
      </c>
      <c r="J29" s="158">
        <v>100</v>
      </c>
      <c r="K29" s="158">
        <v>108</v>
      </c>
      <c r="L29" s="158">
        <v>256</v>
      </c>
      <c r="M29" s="158">
        <v>283</v>
      </c>
      <c r="N29" s="158">
        <v>346</v>
      </c>
    </row>
    <row r="30" spans="2:14">
      <c r="B30" s="162">
        <v>21</v>
      </c>
      <c r="C30" s="158">
        <v>70</v>
      </c>
      <c r="D30" s="158">
        <v>245</v>
      </c>
      <c r="E30" s="158">
        <v>201</v>
      </c>
      <c r="F30" s="158">
        <v>192</v>
      </c>
      <c r="G30" s="158">
        <v>40</v>
      </c>
      <c r="H30" s="158">
        <v>261</v>
      </c>
      <c r="I30" s="158">
        <v>169</v>
      </c>
      <c r="J30" s="158">
        <v>237</v>
      </c>
      <c r="K30" s="158">
        <v>66</v>
      </c>
      <c r="L30" s="158">
        <v>142</v>
      </c>
      <c r="M30" s="158">
        <v>337</v>
      </c>
      <c r="N30" s="158">
        <v>328</v>
      </c>
    </row>
    <row r="31" spans="2:14">
      <c r="B31" s="162">
        <v>22</v>
      </c>
      <c r="C31" s="158">
        <v>35</v>
      </c>
      <c r="D31" s="158">
        <v>101</v>
      </c>
      <c r="E31" s="158">
        <v>226</v>
      </c>
      <c r="F31" s="158">
        <v>82</v>
      </c>
      <c r="G31" s="158">
        <v>201</v>
      </c>
      <c r="H31" s="158">
        <v>181</v>
      </c>
      <c r="I31" s="158">
        <v>39</v>
      </c>
      <c r="J31" s="158">
        <v>168</v>
      </c>
      <c r="K31" s="158">
        <v>123</v>
      </c>
      <c r="L31" s="158">
        <v>85</v>
      </c>
      <c r="M31" s="158">
        <v>354</v>
      </c>
      <c r="N31" s="158">
        <v>336</v>
      </c>
    </row>
    <row r="32" spans="2:14" ht="14" thickBot="1">
      <c r="B32" s="162">
        <v>23</v>
      </c>
      <c r="C32" s="158">
        <v>155</v>
      </c>
      <c r="D32" s="158">
        <v>102</v>
      </c>
      <c r="E32" s="158">
        <v>99</v>
      </c>
      <c r="F32" s="158">
        <v>12</v>
      </c>
      <c r="G32" s="158">
        <v>191</v>
      </c>
      <c r="H32" s="158">
        <v>194</v>
      </c>
      <c r="I32" s="158">
        <v>54</v>
      </c>
      <c r="J32" s="158">
        <v>267</v>
      </c>
      <c r="K32" s="157">
        <v>3</v>
      </c>
      <c r="L32" s="158">
        <v>187</v>
      </c>
      <c r="M32" s="158">
        <v>345</v>
      </c>
      <c r="N32" s="158">
        <v>349</v>
      </c>
    </row>
    <row r="33" spans="2:14" ht="15" thickTop="1" thickBot="1">
      <c r="B33" s="162">
        <v>24</v>
      </c>
      <c r="C33" s="158">
        <v>232</v>
      </c>
      <c r="D33" s="158">
        <v>94</v>
      </c>
      <c r="E33" s="158">
        <v>206</v>
      </c>
      <c r="F33" s="158">
        <v>53</v>
      </c>
      <c r="G33" s="158">
        <v>296</v>
      </c>
      <c r="H33" s="158">
        <v>49</v>
      </c>
      <c r="I33" s="158">
        <v>190</v>
      </c>
      <c r="J33" s="158">
        <v>279</v>
      </c>
      <c r="K33" s="157">
        <v>4</v>
      </c>
      <c r="L33" s="158">
        <v>231</v>
      </c>
      <c r="M33" s="158">
        <v>338</v>
      </c>
      <c r="N33" s="160">
        <v>358</v>
      </c>
    </row>
    <row r="34" spans="2:14" ht="15" thickTop="1" thickBot="1">
      <c r="B34" s="162">
        <v>25</v>
      </c>
      <c r="C34" s="158">
        <v>85</v>
      </c>
      <c r="D34" s="158">
        <v>23</v>
      </c>
      <c r="E34" s="158">
        <v>27</v>
      </c>
      <c r="F34" s="160">
        <v>361</v>
      </c>
      <c r="G34" s="158">
        <v>167</v>
      </c>
      <c r="H34" s="158">
        <v>31</v>
      </c>
      <c r="I34" s="158">
        <v>156</v>
      </c>
      <c r="J34" s="158">
        <v>257</v>
      </c>
      <c r="K34" s="158">
        <v>42</v>
      </c>
      <c r="L34" s="158">
        <v>315</v>
      </c>
      <c r="M34" s="158">
        <v>311</v>
      </c>
      <c r="N34" s="160">
        <v>365</v>
      </c>
    </row>
    <row r="35" spans="2:14" ht="15" thickTop="1" thickBot="1">
      <c r="B35" s="162">
        <v>26</v>
      </c>
      <c r="C35" s="160">
        <v>362</v>
      </c>
      <c r="D35" s="158">
        <v>20</v>
      </c>
      <c r="E35" s="158">
        <v>15</v>
      </c>
      <c r="F35" s="158">
        <v>341</v>
      </c>
      <c r="G35" s="158">
        <v>234</v>
      </c>
      <c r="H35" s="158">
        <v>139</v>
      </c>
      <c r="I35" s="158">
        <v>288</v>
      </c>
      <c r="J35" s="158">
        <v>164</v>
      </c>
      <c r="K35" s="158">
        <v>80</v>
      </c>
      <c r="L35" s="158">
        <v>310</v>
      </c>
      <c r="M35" s="158">
        <v>306</v>
      </c>
      <c r="N35" s="160">
        <v>364</v>
      </c>
    </row>
    <row r="36" spans="2:14" ht="15" thickTop="1" thickBot="1">
      <c r="B36" s="162">
        <v>27</v>
      </c>
      <c r="C36" s="158">
        <v>285</v>
      </c>
      <c r="D36" s="158">
        <v>44</v>
      </c>
      <c r="E36" s="158">
        <v>87</v>
      </c>
      <c r="F36" s="158">
        <v>134</v>
      </c>
      <c r="G36" s="158">
        <v>96</v>
      </c>
      <c r="H36" s="158">
        <v>182</v>
      </c>
      <c r="I36" s="158">
        <v>148</v>
      </c>
      <c r="J36" s="158">
        <v>177</v>
      </c>
      <c r="K36" s="158">
        <v>241</v>
      </c>
      <c r="L36" s="158">
        <v>278</v>
      </c>
      <c r="M36" s="158">
        <v>319</v>
      </c>
      <c r="N36" s="160">
        <v>360</v>
      </c>
    </row>
    <row r="37" spans="2:14" ht="15" thickTop="1" thickBot="1">
      <c r="B37" s="162">
        <v>28</v>
      </c>
      <c r="C37" s="158">
        <v>240</v>
      </c>
      <c r="D37" s="158">
        <v>198</v>
      </c>
      <c r="E37" s="158">
        <v>179</v>
      </c>
      <c r="F37" s="158">
        <v>105</v>
      </c>
      <c r="G37" s="158">
        <v>51</v>
      </c>
      <c r="H37" s="158">
        <v>235</v>
      </c>
      <c r="I37" s="158">
        <v>133</v>
      </c>
      <c r="J37" s="158">
        <v>236</v>
      </c>
      <c r="K37" s="158">
        <v>117</v>
      </c>
      <c r="L37" s="158">
        <v>224</v>
      </c>
      <c r="M37" s="158">
        <v>340</v>
      </c>
      <c r="N37" s="160">
        <v>359</v>
      </c>
    </row>
    <row r="38" spans="2:14" ht="14" thickTop="1">
      <c r="B38" s="162">
        <v>29</v>
      </c>
      <c r="C38" s="158">
        <v>57</v>
      </c>
      <c r="D38" s="157">
        <v>366</v>
      </c>
      <c r="E38" s="158">
        <v>287</v>
      </c>
      <c r="F38" s="157">
        <v>7</v>
      </c>
      <c r="G38" s="158">
        <v>248</v>
      </c>
      <c r="H38" s="158">
        <v>184</v>
      </c>
      <c r="I38" s="158">
        <v>66</v>
      </c>
      <c r="J38" s="158">
        <v>247</v>
      </c>
      <c r="K38" s="158">
        <v>114</v>
      </c>
      <c r="L38" s="158">
        <v>145</v>
      </c>
      <c r="M38" s="158">
        <v>356</v>
      </c>
      <c r="N38" s="158">
        <v>282</v>
      </c>
    </row>
    <row r="39" spans="2:14">
      <c r="B39" s="162">
        <v>30</v>
      </c>
      <c r="C39" s="158">
        <v>107</v>
      </c>
      <c r="D39" s="158" t="s">
        <v>105</v>
      </c>
      <c r="E39" s="158">
        <v>63</v>
      </c>
      <c r="F39" s="158">
        <v>22</v>
      </c>
      <c r="G39" s="158">
        <v>251</v>
      </c>
      <c r="H39" s="158">
        <v>148</v>
      </c>
      <c r="I39" s="158">
        <v>110</v>
      </c>
      <c r="J39" s="158">
        <v>318</v>
      </c>
      <c r="K39" s="158">
        <v>19</v>
      </c>
      <c r="L39" s="158">
        <v>229</v>
      </c>
      <c r="M39" s="158">
        <v>352</v>
      </c>
      <c r="N39" s="158">
        <v>290</v>
      </c>
    </row>
    <row r="40" spans="2:14">
      <c r="B40" s="162">
        <v>31</v>
      </c>
      <c r="C40" s="158">
        <v>299</v>
      </c>
      <c r="D40" s="158" t="s">
        <v>105</v>
      </c>
      <c r="E40" s="158">
        <v>88</v>
      </c>
      <c r="F40" s="158" t="s">
        <v>105</v>
      </c>
      <c r="G40" s="158">
        <v>297</v>
      </c>
      <c r="H40" s="158" t="s">
        <v>105</v>
      </c>
      <c r="I40" s="158">
        <v>178</v>
      </c>
      <c r="J40" s="158">
        <v>293</v>
      </c>
      <c r="K40" s="158" t="s">
        <v>105</v>
      </c>
      <c r="L40" s="158">
        <v>309</v>
      </c>
      <c r="M40" s="158" t="s">
        <v>105</v>
      </c>
      <c r="N40" s="158">
        <v>353</v>
      </c>
    </row>
    <row r="41" spans="2:14" ht="14" thickBot="1">
      <c r="B41" s="223"/>
    </row>
    <row r="42" spans="2:14" ht="15" thickTop="1" thickBot="1">
      <c r="B42" s="224"/>
      <c r="C42" s="160"/>
      <c r="D42" s="56" t="s">
        <v>1640</v>
      </c>
    </row>
    <row r="43" spans="2:14" ht="14" thickTop="1">
      <c r="B43" s="158" t="s">
        <v>1565</v>
      </c>
    </row>
    <row r="44" spans="2:14">
      <c r="B44" s="56" t="s">
        <v>1566</v>
      </c>
      <c r="C44" s="76" t="s">
        <v>1567</v>
      </c>
    </row>
  </sheetData>
  <mergeCells count="2">
    <mergeCell ref="B41:B42"/>
    <mergeCell ref="C8:N8"/>
  </mergeCells>
  <conditionalFormatting sqref="C42">
    <cfRule type="colorScale" priority="1">
      <colorScale>
        <cfvo type="min"/>
        <cfvo type="max"/>
        <color theme="0"/>
        <color theme="3" tint="0.39997558519241921"/>
      </colorScale>
    </cfRule>
    <cfRule type="colorScale" priority="2">
      <colorScale>
        <cfvo type="min"/>
        <cfvo type="max"/>
        <color theme="0" tint="-4.9989318521683403E-2"/>
        <color theme="3" tint="0.39997558519241921"/>
      </colorScale>
    </cfRule>
    <cfRule type="colorScale" priority="3">
      <colorScale>
        <cfvo type="min"/>
        <cfvo type="max"/>
        <color rgb="FFFCFCFF"/>
        <color rgb="FF63BE7B"/>
      </colorScale>
    </cfRule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0:N40">
    <cfRule type="colorScale" priority="5">
      <colorScale>
        <cfvo type="min"/>
        <cfvo type="max"/>
        <color theme="0"/>
        <color theme="3" tint="0.39997558519241921"/>
      </colorScale>
    </cfRule>
    <cfRule type="colorScale" priority="6">
      <colorScale>
        <cfvo type="min"/>
        <cfvo type="max"/>
        <color theme="0" tint="-4.9989318521683403E-2"/>
        <color theme="3" tint="0.39997558519241921"/>
      </colorScale>
    </cfRule>
    <cfRule type="colorScale" priority="7">
      <colorScale>
        <cfvo type="min"/>
        <cfvo type="max"/>
        <color rgb="FFFCFCFF"/>
        <color rgb="FF63BE7B"/>
      </colorScale>
    </cfRule>
    <cfRule type="colorScale" priority="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6C3B3-D28D-964E-A42D-4828A1694F39}">
  <dimension ref="B2:H36"/>
  <sheetViews>
    <sheetView workbookViewId="0">
      <selection activeCell="M42" sqref="M42"/>
    </sheetView>
  </sheetViews>
  <sheetFormatPr baseColWidth="10" defaultRowHeight="16"/>
  <sheetData>
    <row r="2" spans="2:8">
      <c r="B2" s="5" t="s">
        <v>1439</v>
      </c>
      <c r="C2" s="5" t="s">
        <v>1440</v>
      </c>
      <c r="D2" s="5" t="s">
        <v>1441</v>
      </c>
      <c r="E2" s="5" t="s">
        <v>175</v>
      </c>
      <c r="F2" s="5" t="s">
        <v>1450</v>
      </c>
      <c r="G2" s="5" t="s">
        <v>1451</v>
      </c>
      <c r="H2" s="5"/>
    </row>
    <row r="3" spans="2:8">
      <c r="B3" t="s">
        <v>1452</v>
      </c>
      <c r="C3">
        <v>563</v>
      </c>
      <c r="D3" t="s">
        <v>1442</v>
      </c>
      <c r="E3" s="6">
        <f>C$35</f>
        <v>501.61290322580646</v>
      </c>
      <c r="F3" s="6">
        <f>$E3+3*$C$36</f>
        <v>972.52988789679148</v>
      </c>
      <c r="G3" s="6">
        <f>$E3-3*$C$36</f>
        <v>30.69591855482139</v>
      </c>
    </row>
    <row r="4" spans="2:8">
      <c r="B4" t="s">
        <v>1453</v>
      </c>
      <c r="C4">
        <v>555</v>
      </c>
      <c r="D4" t="s">
        <v>1444</v>
      </c>
      <c r="E4" s="6">
        <f t="shared" ref="E4:E33" si="0">C$35</f>
        <v>501.61290322580646</v>
      </c>
      <c r="F4" s="6">
        <f t="shared" ref="F4:F33" si="1">$E4+3*$C$36</f>
        <v>972.52988789679148</v>
      </c>
      <c r="G4" s="6">
        <f t="shared" ref="G4:G33" si="2">$E4-3*$C$36</f>
        <v>30.69591855482139</v>
      </c>
    </row>
    <row r="5" spans="2:8">
      <c r="B5" t="s">
        <v>1454</v>
      </c>
      <c r="C5">
        <v>390</v>
      </c>
      <c r="D5" t="s">
        <v>1443</v>
      </c>
      <c r="E5" s="6">
        <f t="shared" si="0"/>
        <v>501.61290322580646</v>
      </c>
      <c r="F5" s="6">
        <f t="shared" si="1"/>
        <v>972.52988789679148</v>
      </c>
      <c r="G5" s="6">
        <f t="shared" si="2"/>
        <v>30.69591855482139</v>
      </c>
    </row>
    <row r="6" spans="2:8">
      <c r="B6" t="s">
        <v>1455</v>
      </c>
      <c r="C6">
        <v>296</v>
      </c>
      <c r="D6" t="s">
        <v>1445</v>
      </c>
      <c r="E6" s="6">
        <f t="shared" si="0"/>
        <v>501.61290322580646</v>
      </c>
      <c r="F6" s="6">
        <f t="shared" si="1"/>
        <v>972.52988789679148</v>
      </c>
      <c r="G6" s="6">
        <f t="shared" si="2"/>
        <v>30.69591855482139</v>
      </c>
    </row>
    <row r="7" spans="2:8">
      <c r="B7" t="s">
        <v>1456</v>
      </c>
      <c r="C7">
        <v>387</v>
      </c>
      <c r="D7" t="s">
        <v>1446</v>
      </c>
      <c r="E7" s="6">
        <f t="shared" si="0"/>
        <v>501.61290322580646</v>
      </c>
      <c r="F7" s="6">
        <f t="shared" si="1"/>
        <v>972.52988789679148</v>
      </c>
      <c r="G7" s="6">
        <f t="shared" si="2"/>
        <v>30.69591855482139</v>
      </c>
    </row>
    <row r="8" spans="2:8">
      <c r="B8" t="s">
        <v>1457</v>
      </c>
      <c r="C8">
        <v>603</v>
      </c>
      <c r="D8" t="s">
        <v>1447</v>
      </c>
      <c r="E8" s="6">
        <f t="shared" si="0"/>
        <v>501.61290322580646</v>
      </c>
      <c r="F8" s="6">
        <f t="shared" si="1"/>
        <v>972.52988789679148</v>
      </c>
      <c r="G8" s="6">
        <f t="shared" si="2"/>
        <v>30.69591855482139</v>
      </c>
    </row>
    <row r="9" spans="2:8">
      <c r="B9" t="s">
        <v>1458</v>
      </c>
      <c r="C9">
        <v>612</v>
      </c>
      <c r="D9" t="s">
        <v>1448</v>
      </c>
      <c r="E9" s="6">
        <f t="shared" si="0"/>
        <v>501.61290322580646</v>
      </c>
      <c r="F9" s="6">
        <f t="shared" si="1"/>
        <v>972.52988789679148</v>
      </c>
      <c r="G9" s="6">
        <f t="shared" si="2"/>
        <v>30.69591855482139</v>
      </c>
    </row>
    <row r="10" spans="2:8">
      <c r="B10" t="s">
        <v>1459</v>
      </c>
      <c r="C10">
        <v>614</v>
      </c>
      <c r="D10" t="s">
        <v>1442</v>
      </c>
      <c r="E10" s="6">
        <f t="shared" si="0"/>
        <v>501.61290322580646</v>
      </c>
      <c r="F10" s="6">
        <f t="shared" si="1"/>
        <v>972.52988789679148</v>
      </c>
      <c r="G10" s="6">
        <f t="shared" si="2"/>
        <v>30.69591855482139</v>
      </c>
    </row>
    <row r="11" spans="2:8">
      <c r="B11" t="s">
        <v>1460</v>
      </c>
      <c r="C11">
        <v>584</v>
      </c>
      <c r="D11" t="s">
        <v>1444</v>
      </c>
      <c r="E11" s="6">
        <f t="shared" si="0"/>
        <v>501.61290322580646</v>
      </c>
      <c r="F11" s="6">
        <f t="shared" si="1"/>
        <v>972.52988789679148</v>
      </c>
      <c r="G11" s="6">
        <f t="shared" si="2"/>
        <v>30.69591855482139</v>
      </c>
    </row>
    <row r="12" spans="2:8">
      <c r="B12" t="s">
        <v>1461</v>
      </c>
      <c r="C12">
        <v>446</v>
      </c>
      <c r="D12" t="s">
        <v>1443</v>
      </c>
      <c r="E12" s="6">
        <f t="shared" si="0"/>
        <v>501.61290322580646</v>
      </c>
      <c r="F12" s="6">
        <f t="shared" si="1"/>
        <v>972.52988789679148</v>
      </c>
      <c r="G12" s="6">
        <f t="shared" si="2"/>
        <v>30.69591855482139</v>
      </c>
    </row>
    <row r="13" spans="2:8">
      <c r="B13" t="s">
        <v>1462</v>
      </c>
      <c r="C13">
        <v>256</v>
      </c>
      <c r="D13" t="s">
        <v>1445</v>
      </c>
      <c r="E13" s="6">
        <f t="shared" si="0"/>
        <v>501.61290322580646</v>
      </c>
      <c r="F13" s="6">
        <f t="shared" si="1"/>
        <v>972.52988789679148</v>
      </c>
      <c r="G13" s="6">
        <f t="shared" si="2"/>
        <v>30.69591855482139</v>
      </c>
    </row>
    <row r="14" spans="2:8">
      <c r="B14" t="s">
        <v>1463</v>
      </c>
      <c r="C14">
        <v>363</v>
      </c>
      <c r="D14" t="s">
        <v>1446</v>
      </c>
      <c r="E14" s="6">
        <f t="shared" si="0"/>
        <v>501.61290322580646</v>
      </c>
      <c r="F14" s="6">
        <f t="shared" si="1"/>
        <v>972.52988789679148</v>
      </c>
      <c r="G14" s="6">
        <f t="shared" si="2"/>
        <v>30.69591855482139</v>
      </c>
    </row>
    <row r="15" spans="2:8">
      <c r="B15" t="s">
        <v>1464</v>
      </c>
      <c r="C15">
        <v>587</v>
      </c>
      <c r="D15" t="s">
        <v>1447</v>
      </c>
      <c r="E15" s="6">
        <f t="shared" si="0"/>
        <v>501.61290322580646</v>
      </c>
      <c r="F15" s="6">
        <f t="shared" si="1"/>
        <v>972.52988789679148</v>
      </c>
      <c r="G15" s="6">
        <f t="shared" si="2"/>
        <v>30.69591855482139</v>
      </c>
    </row>
    <row r="16" spans="2:8">
      <c r="B16" t="s">
        <v>1466</v>
      </c>
      <c r="C16">
        <v>585</v>
      </c>
      <c r="D16" t="s">
        <v>1448</v>
      </c>
      <c r="E16" s="6">
        <f t="shared" si="0"/>
        <v>501.61290322580646</v>
      </c>
      <c r="F16" s="6">
        <f t="shared" si="1"/>
        <v>972.52988789679148</v>
      </c>
      <c r="G16" s="6">
        <f t="shared" si="2"/>
        <v>30.69591855482139</v>
      </c>
    </row>
    <row r="17" spans="2:7">
      <c r="B17" t="s">
        <v>1465</v>
      </c>
      <c r="C17">
        <v>609</v>
      </c>
      <c r="D17" t="s">
        <v>1442</v>
      </c>
      <c r="E17" s="6">
        <f t="shared" si="0"/>
        <v>501.61290322580646</v>
      </c>
      <c r="F17" s="6">
        <f t="shared" si="1"/>
        <v>972.52988789679148</v>
      </c>
      <c r="G17" s="6">
        <f t="shared" si="2"/>
        <v>30.69591855482139</v>
      </c>
    </row>
    <row r="18" spans="2:7">
      <c r="B18" t="s">
        <v>1467</v>
      </c>
      <c r="C18">
        <v>565</v>
      </c>
      <c r="D18" t="s">
        <v>1444</v>
      </c>
      <c r="E18" s="6">
        <f t="shared" si="0"/>
        <v>501.61290322580646</v>
      </c>
      <c r="F18" s="6">
        <f t="shared" si="1"/>
        <v>972.52988789679148</v>
      </c>
      <c r="G18" s="6">
        <f t="shared" si="2"/>
        <v>30.69591855482139</v>
      </c>
    </row>
    <row r="19" spans="2:7">
      <c r="B19" t="s">
        <v>1468</v>
      </c>
      <c r="C19">
        <v>20</v>
      </c>
      <c r="D19" t="s">
        <v>1443</v>
      </c>
      <c r="E19" s="6">
        <f t="shared" si="0"/>
        <v>501.61290322580646</v>
      </c>
      <c r="F19" s="6">
        <f t="shared" si="1"/>
        <v>972.52988789679148</v>
      </c>
      <c r="G19" s="6">
        <f t="shared" si="2"/>
        <v>30.69591855482139</v>
      </c>
    </row>
    <row r="20" spans="2:7">
      <c r="B20" t="s">
        <v>1469</v>
      </c>
      <c r="C20">
        <v>286</v>
      </c>
      <c r="D20" t="s">
        <v>1445</v>
      </c>
      <c r="E20" s="6">
        <f t="shared" si="0"/>
        <v>501.61290322580646</v>
      </c>
      <c r="F20" s="6">
        <f t="shared" si="1"/>
        <v>972.52988789679148</v>
      </c>
      <c r="G20" s="6">
        <f t="shared" si="2"/>
        <v>30.69591855482139</v>
      </c>
    </row>
    <row r="21" spans="2:7">
      <c r="B21" t="s">
        <v>1470</v>
      </c>
      <c r="C21">
        <v>378</v>
      </c>
      <c r="D21" t="s">
        <v>1446</v>
      </c>
      <c r="E21" s="6">
        <f t="shared" si="0"/>
        <v>501.61290322580646</v>
      </c>
      <c r="F21" s="6">
        <f t="shared" si="1"/>
        <v>972.52988789679148</v>
      </c>
      <c r="G21" s="6">
        <f t="shared" si="2"/>
        <v>30.69591855482139</v>
      </c>
    </row>
    <row r="22" spans="2:7">
      <c r="B22" t="s">
        <v>1471</v>
      </c>
      <c r="C22">
        <v>678</v>
      </c>
      <c r="D22" t="s">
        <v>1447</v>
      </c>
      <c r="E22" s="6">
        <f t="shared" si="0"/>
        <v>501.61290322580646</v>
      </c>
      <c r="F22" s="6">
        <f t="shared" si="1"/>
        <v>972.52988789679148</v>
      </c>
      <c r="G22" s="6">
        <f t="shared" si="2"/>
        <v>30.69591855482139</v>
      </c>
    </row>
    <row r="23" spans="2:7">
      <c r="B23" t="s">
        <v>1472</v>
      </c>
      <c r="C23">
        <v>610</v>
      </c>
      <c r="D23" t="s">
        <v>1448</v>
      </c>
      <c r="E23" s="6">
        <f t="shared" si="0"/>
        <v>501.61290322580646</v>
      </c>
      <c r="F23" s="6">
        <f t="shared" si="1"/>
        <v>972.52988789679148</v>
      </c>
      <c r="G23" s="6">
        <f t="shared" si="2"/>
        <v>30.69591855482139</v>
      </c>
    </row>
    <row r="24" spans="2:7">
      <c r="B24" t="s">
        <v>1473</v>
      </c>
      <c r="C24">
        <v>650</v>
      </c>
      <c r="D24" t="s">
        <v>1442</v>
      </c>
      <c r="E24" s="6">
        <f t="shared" si="0"/>
        <v>501.61290322580646</v>
      </c>
      <c r="F24" s="6">
        <f t="shared" si="1"/>
        <v>972.52988789679148</v>
      </c>
      <c r="G24" s="6">
        <f t="shared" si="2"/>
        <v>30.69591855482139</v>
      </c>
    </row>
    <row r="25" spans="2:7">
      <c r="B25" t="s">
        <v>1474</v>
      </c>
      <c r="C25">
        <v>600</v>
      </c>
      <c r="D25" t="s">
        <v>1444</v>
      </c>
      <c r="E25" s="6">
        <f t="shared" si="0"/>
        <v>501.61290322580646</v>
      </c>
      <c r="F25" s="6">
        <f t="shared" si="1"/>
        <v>972.52988789679148</v>
      </c>
      <c r="G25" s="6">
        <f t="shared" si="2"/>
        <v>30.69591855482139</v>
      </c>
    </row>
    <row r="26" spans="2:7">
      <c r="B26" t="s">
        <v>1475</v>
      </c>
      <c r="C26">
        <v>459</v>
      </c>
      <c r="D26" t="s">
        <v>1443</v>
      </c>
      <c r="E26" s="6">
        <f t="shared" si="0"/>
        <v>501.61290322580646</v>
      </c>
      <c r="F26" s="6">
        <f t="shared" si="1"/>
        <v>972.52988789679148</v>
      </c>
      <c r="G26" s="6">
        <f t="shared" si="2"/>
        <v>30.69591855482139</v>
      </c>
    </row>
    <row r="27" spans="2:7">
      <c r="B27" t="s">
        <v>1476</v>
      </c>
      <c r="C27">
        <v>305</v>
      </c>
      <c r="D27" t="s">
        <v>1445</v>
      </c>
      <c r="E27" s="6">
        <f t="shared" si="0"/>
        <v>501.61290322580646</v>
      </c>
      <c r="F27" s="6">
        <f t="shared" si="1"/>
        <v>972.52988789679148</v>
      </c>
      <c r="G27" s="6">
        <f t="shared" si="2"/>
        <v>30.69591855482139</v>
      </c>
    </row>
    <row r="28" spans="2:7">
      <c r="B28" t="s">
        <v>1477</v>
      </c>
      <c r="C28">
        <v>471</v>
      </c>
      <c r="D28" t="s">
        <v>1446</v>
      </c>
      <c r="E28" s="6">
        <f t="shared" si="0"/>
        <v>501.61290322580646</v>
      </c>
      <c r="F28" s="6">
        <f t="shared" si="1"/>
        <v>972.52988789679148</v>
      </c>
      <c r="G28" s="6">
        <f t="shared" si="2"/>
        <v>30.69591855482139</v>
      </c>
    </row>
    <row r="29" spans="2:7">
      <c r="B29" t="s">
        <v>1478</v>
      </c>
      <c r="C29">
        <v>659</v>
      </c>
      <c r="D29" t="s">
        <v>1447</v>
      </c>
      <c r="E29" s="6">
        <f t="shared" si="0"/>
        <v>501.61290322580646</v>
      </c>
      <c r="F29" s="6">
        <f t="shared" si="1"/>
        <v>972.52988789679148</v>
      </c>
      <c r="G29" s="6">
        <f t="shared" si="2"/>
        <v>30.69591855482139</v>
      </c>
    </row>
    <row r="30" spans="2:7">
      <c r="B30" t="s">
        <v>1479</v>
      </c>
      <c r="C30">
        <v>692</v>
      </c>
      <c r="D30" t="s">
        <v>1448</v>
      </c>
      <c r="E30" s="6">
        <f t="shared" si="0"/>
        <v>501.61290322580646</v>
      </c>
      <c r="F30" s="6">
        <f t="shared" si="1"/>
        <v>972.52988789679148</v>
      </c>
      <c r="G30" s="6">
        <f t="shared" si="2"/>
        <v>30.69591855482139</v>
      </c>
    </row>
    <row r="31" spans="2:7">
      <c r="B31" t="s">
        <v>1480</v>
      </c>
      <c r="C31">
        <v>650</v>
      </c>
      <c r="D31" t="s">
        <v>1442</v>
      </c>
      <c r="E31" s="6">
        <f t="shared" si="0"/>
        <v>501.61290322580646</v>
      </c>
      <c r="F31" s="6">
        <f t="shared" si="1"/>
        <v>972.52988789679148</v>
      </c>
      <c r="G31" s="6">
        <f t="shared" si="2"/>
        <v>30.69591855482139</v>
      </c>
    </row>
    <row r="32" spans="2:7">
      <c r="B32" t="s">
        <v>1481</v>
      </c>
      <c r="C32">
        <v>625</v>
      </c>
      <c r="D32" t="s">
        <v>1444</v>
      </c>
      <c r="E32" s="6">
        <f t="shared" si="0"/>
        <v>501.61290322580646</v>
      </c>
      <c r="F32" s="6">
        <f t="shared" si="1"/>
        <v>972.52988789679148</v>
      </c>
      <c r="G32" s="6">
        <f t="shared" si="2"/>
        <v>30.69591855482139</v>
      </c>
    </row>
    <row r="33" spans="2:7">
      <c r="B33" t="s">
        <v>1482</v>
      </c>
      <c r="C33">
        <v>452</v>
      </c>
      <c r="D33" t="s">
        <v>1443</v>
      </c>
      <c r="E33" s="6">
        <f t="shared" si="0"/>
        <v>501.61290322580646</v>
      </c>
      <c r="F33" s="6">
        <f t="shared" si="1"/>
        <v>972.52988789679148</v>
      </c>
      <c r="G33" s="6">
        <f t="shared" si="2"/>
        <v>30.69591855482139</v>
      </c>
    </row>
    <row r="35" spans="2:7">
      <c r="B35" t="s">
        <v>175</v>
      </c>
      <c r="C35">
        <f>AVERAGE(C3:C33)</f>
        <v>501.61290322580646</v>
      </c>
    </row>
    <row r="36" spans="2:7">
      <c r="B36" t="s">
        <v>1449</v>
      </c>
      <c r="C36">
        <f>STDEV(C3:C33)</f>
        <v>156.97232822366169</v>
      </c>
    </row>
  </sheetData>
  <phoneticPr fontId="24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9"/>
  <sheetViews>
    <sheetView workbookViewId="0">
      <selection activeCell="N16" sqref="N16"/>
    </sheetView>
  </sheetViews>
  <sheetFormatPr baseColWidth="10" defaultColWidth="10.83203125" defaultRowHeight="16"/>
  <sheetData>
    <row r="1" spans="1:10">
      <c r="A1" t="s">
        <v>12</v>
      </c>
    </row>
    <row r="2" spans="1:10">
      <c r="A2" t="s">
        <v>13</v>
      </c>
    </row>
    <row r="4" spans="1:10">
      <c r="B4">
        <v>2002</v>
      </c>
      <c r="C4">
        <v>2003</v>
      </c>
      <c r="D4">
        <v>2004</v>
      </c>
      <c r="E4">
        <v>2005</v>
      </c>
      <c r="F4">
        <v>2006</v>
      </c>
      <c r="G4">
        <v>2007</v>
      </c>
      <c r="H4">
        <v>2008</v>
      </c>
      <c r="I4">
        <v>2009</v>
      </c>
      <c r="J4">
        <v>2010</v>
      </c>
    </row>
    <row r="5" spans="1:10">
      <c r="A5" t="s">
        <v>14</v>
      </c>
      <c r="B5">
        <v>90</v>
      </c>
      <c r="C5">
        <v>89</v>
      </c>
      <c r="D5">
        <v>90</v>
      </c>
      <c r="E5">
        <v>89</v>
      </c>
      <c r="F5">
        <v>88</v>
      </c>
      <c r="G5">
        <v>88</v>
      </c>
      <c r="H5">
        <v>89</v>
      </c>
      <c r="I5">
        <v>90</v>
      </c>
      <c r="J5">
        <v>93</v>
      </c>
    </row>
    <row r="6" spans="1:10">
      <c r="A6" t="s">
        <v>16</v>
      </c>
      <c r="B6">
        <v>88</v>
      </c>
      <c r="C6">
        <v>87</v>
      </c>
      <c r="D6">
        <v>88</v>
      </c>
      <c r="E6">
        <v>87</v>
      </c>
      <c r="F6">
        <v>85</v>
      </c>
      <c r="G6">
        <v>85</v>
      </c>
      <c r="H6">
        <v>87</v>
      </c>
      <c r="I6">
        <v>88</v>
      </c>
    </row>
    <row r="7" spans="1:10">
      <c r="A7" t="s">
        <v>15</v>
      </c>
      <c r="B7">
        <v>92</v>
      </c>
      <c r="C7">
        <v>91</v>
      </c>
      <c r="D7">
        <v>92</v>
      </c>
      <c r="E7">
        <v>91</v>
      </c>
      <c r="F7">
        <v>91</v>
      </c>
      <c r="G7">
        <v>91</v>
      </c>
      <c r="H7">
        <v>92</v>
      </c>
      <c r="I7">
        <v>92</v>
      </c>
    </row>
    <row r="8" spans="1:10">
      <c r="A8" t="s">
        <v>17</v>
      </c>
      <c r="B8">
        <v>66</v>
      </c>
      <c r="C8">
        <v>63</v>
      </c>
      <c r="D8">
        <v>63</v>
      </c>
      <c r="E8">
        <v>54</v>
      </c>
      <c r="F8">
        <v>54</v>
      </c>
      <c r="G8">
        <v>59</v>
      </c>
      <c r="H8">
        <v>61</v>
      </c>
      <c r="I8">
        <v>61</v>
      </c>
    </row>
    <row r="9" spans="1:10">
      <c r="A9" t="s">
        <v>19</v>
      </c>
      <c r="B9">
        <v>93</v>
      </c>
      <c r="C9">
        <v>93</v>
      </c>
      <c r="D9">
        <v>93</v>
      </c>
      <c r="E9">
        <v>93</v>
      </c>
      <c r="F9">
        <v>93</v>
      </c>
      <c r="G9">
        <v>93</v>
      </c>
      <c r="H9">
        <v>93</v>
      </c>
      <c r="I9">
        <v>93</v>
      </c>
      <c r="J9">
        <v>93</v>
      </c>
    </row>
  </sheetData>
  <phoneticPr fontId="6" type="noConversion"/>
  <pageMargins left="0.75" right="0.75" top="1" bottom="1" header="0.5" footer="0.5"/>
  <pageSetup paperSize="9" orientation="portrait" horizontalDpi="4294967292" verticalDpi="429496729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9"/>
  <sheetViews>
    <sheetView workbookViewId="0">
      <selection activeCell="P23" sqref="P23"/>
    </sheetView>
  </sheetViews>
  <sheetFormatPr baseColWidth="10" defaultColWidth="10.83203125" defaultRowHeight="16"/>
  <sheetData>
    <row r="1" spans="1:10">
      <c r="A1" t="s">
        <v>12</v>
      </c>
    </row>
    <row r="2" spans="1:10">
      <c r="A2" t="s">
        <v>18</v>
      </c>
    </row>
    <row r="4" spans="1:10">
      <c r="B4">
        <v>2002</v>
      </c>
      <c r="C4">
        <v>2003</v>
      </c>
      <c r="D4">
        <v>2004</v>
      </c>
      <c r="E4">
        <v>2005</v>
      </c>
      <c r="F4">
        <v>2006</v>
      </c>
      <c r="G4">
        <v>2007</v>
      </c>
      <c r="H4">
        <v>2008</v>
      </c>
      <c r="I4">
        <v>2009</v>
      </c>
      <c r="J4">
        <v>2010</v>
      </c>
    </row>
    <row r="5" spans="1:10">
      <c r="A5" t="s">
        <v>14</v>
      </c>
      <c r="B5">
        <v>95</v>
      </c>
      <c r="C5">
        <v>95</v>
      </c>
      <c r="D5">
        <v>93</v>
      </c>
      <c r="E5">
        <v>92</v>
      </c>
      <c r="F5">
        <v>93</v>
      </c>
      <c r="G5">
        <v>91</v>
      </c>
      <c r="H5">
        <v>92</v>
      </c>
      <c r="I5">
        <v>93.1</v>
      </c>
      <c r="J5">
        <v>93</v>
      </c>
    </row>
    <row r="6" spans="1:10">
      <c r="A6" t="s">
        <v>16</v>
      </c>
      <c r="B6">
        <v>93</v>
      </c>
      <c r="C6">
        <v>93</v>
      </c>
      <c r="D6">
        <v>90</v>
      </c>
      <c r="E6">
        <v>90</v>
      </c>
      <c r="F6">
        <v>91</v>
      </c>
      <c r="G6">
        <v>88</v>
      </c>
      <c r="H6">
        <v>89</v>
      </c>
      <c r="I6">
        <v>90.2</v>
      </c>
    </row>
    <row r="7" spans="1:10">
      <c r="A7" t="s">
        <v>15</v>
      </c>
      <c r="B7">
        <v>96</v>
      </c>
      <c r="C7">
        <v>96</v>
      </c>
      <c r="D7">
        <v>95</v>
      </c>
      <c r="E7">
        <v>95</v>
      </c>
      <c r="F7">
        <v>96</v>
      </c>
      <c r="G7">
        <v>94</v>
      </c>
      <c r="H7">
        <v>95</v>
      </c>
      <c r="I7">
        <v>96.1</v>
      </c>
    </row>
    <row r="8" spans="1:10">
      <c r="A8" t="s">
        <v>17</v>
      </c>
      <c r="B8">
        <v>76</v>
      </c>
      <c r="C8">
        <v>83</v>
      </c>
      <c r="D8">
        <v>70</v>
      </c>
      <c r="E8">
        <v>73</v>
      </c>
      <c r="F8">
        <v>76</v>
      </c>
      <c r="G8">
        <v>76</v>
      </c>
      <c r="H8">
        <v>69</v>
      </c>
      <c r="I8">
        <v>73.400000000000006</v>
      </c>
    </row>
    <row r="9" spans="1:10">
      <c r="A9" t="s">
        <v>19</v>
      </c>
      <c r="B9">
        <v>93</v>
      </c>
      <c r="C9">
        <v>93</v>
      </c>
      <c r="D9">
        <v>93</v>
      </c>
      <c r="E9">
        <v>93</v>
      </c>
      <c r="F9">
        <v>93</v>
      </c>
      <c r="G9">
        <v>93</v>
      </c>
      <c r="H9">
        <v>93</v>
      </c>
      <c r="I9">
        <v>93</v>
      </c>
    </row>
  </sheetData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32"/>
  <sheetViews>
    <sheetView showGridLines="0" topLeftCell="B27" workbookViewId="0">
      <selection activeCell="L29" sqref="L29"/>
    </sheetView>
  </sheetViews>
  <sheetFormatPr baseColWidth="10" defaultColWidth="10.83203125" defaultRowHeight="16"/>
  <cols>
    <col min="2" max="10" width="10.83203125" style="6"/>
    <col min="12" max="12" width="9.83203125" style="16" bestFit="1" customWidth="1"/>
    <col min="13" max="14" width="12.1640625" style="9" bestFit="1" customWidth="1"/>
    <col min="15" max="15" width="14.1640625" style="9" bestFit="1" customWidth="1"/>
    <col min="16" max="16" width="15.33203125" style="9" bestFit="1" customWidth="1"/>
    <col min="17" max="17" width="15.83203125" style="9" bestFit="1" customWidth="1"/>
    <col min="18" max="20" width="13.5" style="9" bestFit="1" customWidth="1"/>
    <col min="21" max="21" width="15.1640625" style="9" bestFit="1" customWidth="1"/>
    <col min="23" max="23" width="8.1640625" bestFit="1" customWidth="1"/>
    <col min="24" max="24" width="8.83203125" bestFit="1" customWidth="1"/>
    <col min="25" max="25" width="10" bestFit="1" customWidth="1"/>
    <col min="26" max="26" width="9.5" bestFit="1" customWidth="1"/>
    <col min="27" max="27" width="11.1640625" bestFit="1" customWidth="1"/>
    <col min="28" max="28" width="12" bestFit="1" customWidth="1"/>
    <col min="29" max="29" width="12.1640625" bestFit="1" customWidth="1"/>
    <col min="30" max="30" width="8.6640625" bestFit="1" customWidth="1"/>
    <col min="31" max="31" width="11.5" bestFit="1" customWidth="1"/>
    <col min="32" max="32" width="11.1640625" bestFit="1" customWidth="1"/>
    <col min="42" max="42" width="12.1640625" customWidth="1"/>
    <col min="49" max="49" width="12" customWidth="1"/>
    <col min="54" max="54" width="12.33203125" customWidth="1"/>
  </cols>
  <sheetData>
    <row r="1" spans="1:25" ht="19">
      <c r="A1" s="211" t="s">
        <v>88</v>
      </c>
      <c r="B1" s="211"/>
      <c r="C1" s="211"/>
      <c r="D1" s="211"/>
      <c r="E1" s="211"/>
      <c r="F1" s="211"/>
      <c r="G1" s="211"/>
      <c r="H1" s="211"/>
      <c r="I1" s="211"/>
      <c r="J1" s="211"/>
    </row>
    <row r="2" spans="1:25" ht="68">
      <c r="A2" s="5" t="s">
        <v>20</v>
      </c>
      <c r="B2" s="7" t="s">
        <v>21</v>
      </c>
      <c r="C2" s="7" t="s">
        <v>22</v>
      </c>
      <c r="D2" s="7" t="s">
        <v>23</v>
      </c>
      <c r="E2" s="7" t="s">
        <v>24</v>
      </c>
      <c r="F2" s="7" t="s">
        <v>25</v>
      </c>
      <c r="G2" s="7" t="s">
        <v>29</v>
      </c>
      <c r="H2" s="7" t="s">
        <v>28</v>
      </c>
      <c r="I2" s="7" t="s">
        <v>27</v>
      </c>
      <c r="J2" s="7" t="s">
        <v>26</v>
      </c>
      <c r="K2" s="2"/>
    </row>
    <row r="3" spans="1:25">
      <c r="A3" s="5">
        <v>1987</v>
      </c>
      <c r="B3" s="6">
        <v>230</v>
      </c>
      <c r="C3" s="6">
        <v>256</v>
      </c>
      <c r="D3" s="6">
        <v>8619</v>
      </c>
      <c r="E3" s="6">
        <v>11721</v>
      </c>
      <c r="F3" s="6">
        <v>42240</v>
      </c>
      <c r="G3" s="6">
        <v>834.9</v>
      </c>
      <c r="H3" s="6">
        <v>865.4</v>
      </c>
      <c r="I3" s="6">
        <v>1394.2</v>
      </c>
    </row>
    <row r="4" spans="1:25">
      <c r="A4" s="5">
        <v>1988</v>
      </c>
      <c r="B4" s="6">
        <v>206</v>
      </c>
      <c r="C4" s="6">
        <v>223</v>
      </c>
      <c r="D4" s="6">
        <v>7881</v>
      </c>
      <c r="E4" s="6">
        <v>10541</v>
      </c>
      <c r="F4" s="6">
        <v>37373</v>
      </c>
      <c r="G4" s="6">
        <v>846.2</v>
      </c>
      <c r="H4" s="6">
        <v>880</v>
      </c>
      <c r="I4" s="6">
        <v>104.8</v>
      </c>
      <c r="J4" s="6">
        <v>12794.6</v>
      </c>
    </row>
    <row r="5" spans="1:25">
      <c r="A5" s="5">
        <v>1989</v>
      </c>
      <c r="B5" s="6">
        <v>201</v>
      </c>
      <c r="C5" s="6">
        <v>222</v>
      </c>
      <c r="D5" s="6">
        <v>7815</v>
      </c>
      <c r="E5" s="6">
        <v>10405</v>
      </c>
      <c r="F5" s="6">
        <v>40067</v>
      </c>
      <c r="G5" s="6">
        <v>862.6</v>
      </c>
      <c r="H5" s="6">
        <v>900.7</v>
      </c>
      <c r="I5" s="6">
        <v>1424.6</v>
      </c>
    </row>
    <row r="6" spans="1:25">
      <c r="A6" s="5">
        <v>1990</v>
      </c>
      <c r="B6" s="6">
        <v>186</v>
      </c>
      <c r="C6" s="6">
        <v>225</v>
      </c>
      <c r="D6" s="6">
        <v>7606</v>
      </c>
      <c r="E6" s="6">
        <v>10260</v>
      </c>
      <c r="F6" s="6">
        <v>39844</v>
      </c>
      <c r="G6" s="6">
        <v>883.5</v>
      </c>
      <c r="H6" s="6">
        <v>923.3</v>
      </c>
      <c r="I6" s="6">
        <v>1439.1</v>
      </c>
    </row>
    <row r="7" spans="1:25">
      <c r="A7" s="5">
        <v>1991</v>
      </c>
      <c r="B7" s="6">
        <v>166</v>
      </c>
      <c r="C7" s="6">
        <v>184</v>
      </c>
      <c r="D7" s="6">
        <v>6506</v>
      </c>
      <c r="E7" s="6">
        <v>8804</v>
      </c>
      <c r="F7" s="6">
        <v>35961</v>
      </c>
      <c r="G7" s="6">
        <v>895.7</v>
      </c>
      <c r="H7" s="6">
        <v>944</v>
      </c>
      <c r="I7" s="6">
        <v>1446.3</v>
      </c>
      <c r="J7" s="6">
        <v>12637.9</v>
      </c>
      <c r="O7" s="17" t="s">
        <v>89</v>
      </c>
      <c r="Y7" s="5" t="s">
        <v>90</v>
      </c>
    </row>
    <row r="8" spans="1:25">
      <c r="A8" s="5">
        <v>1992</v>
      </c>
      <c r="B8" s="6">
        <v>141</v>
      </c>
      <c r="C8" s="6">
        <v>164</v>
      </c>
      <c r="D8" s="6">
        <v>6258</v>
      </c>
      <c r="E8" s="6">
        <v>8059</v>
      </c>
      <c r="F8" s="6">
        <v>35756</v>
      </c>
      <c r="G8" s="6">
        <v>904.5</v>
      </c>
      <c r="H8" s="6">
        <v>943.7</v>
      </c>
      <c r="I8" s="6">
        <v>1456.5</v>
      </c>
    </row>
    <row r="9" spans="1:25">
      <c r="A9" s="5">
        <v>1993</v>
      </c>
      <c r="B9" s="6">
        <v>191</v>
      </c>
      <c r="C9" s="6">
        <v>218</v>
      </c>
      <c r="D9" s="6">
        <v>6467</v>
      </c>
      <c r="E9" s="6">
        <v>8287</v>
      </c>
      <c r="G9" s="6">
        <v>916</v>
      </c>
      <c r="H9" s="6">
        <v>947.1</v>
      </c>
      <c r="I9" s="6">
        <v>1460.7</v>
      </c>
    </row>
    <row r="10" spans="1:25">
      <c r="A10" s="5">
        <v>1994</v>
      </c>
      <c r="B10" s="6">
        <v>145</v>
      </c>
      <c r="C10" s="6">
        <v>163</v>
      </c>
      <c r="D10" s="6">
        <v>6410</v>
      </c>
      <c r="E10" s="6">
        <v>8169</v>
      </c>
      <c r="F10" s="6">
        <v>38830</v>
      </c>
      <c r="G10" s="6">
        <v>931.1</v>
      </c>
      <c r="H10" s="6">
        <v>964</v>
      </c>
      <c r="I10" s="6">
        <v>1466.1</v>
      </c>
    </row>
    <row r="11" spans="1:25">
      <c r="A11" s="5">
        <v>1995</v>
      </c>
      <c r="B11" s="6">
        <v>164</v>
      </c>
      <c r="C11" s="6">
        <v>182</v>
      </c>
      <c r="D11" s="6">
        <v>6448</v>
      </c>
      <c r="E11" s="6">
        <v>8341</v>
      </c>
      <c r="F11" s="6">
        <v>39300</v>
      </c>
      <c r="G11" s="6">
        <v>945.4</v>
      </c>
      <c r="H11" s="6">
        <v>974.8</v>
      </c>
      <c r="I11" s="6">
        <v>1469.4</v>
      </c>
      <c r="J11" s="6">
        <v>13195</v>
      </c>
    </row>
    <row r="12" spans="1:25">
      <c r="A12" s="5">
        <v>1996</v>
      </c>
      <c r="B12" s="6">
        <v>162</v>
      </c>
      <c r="C12" s="6">
        <v>181</v>
      </c>
      <c r="D12" s="6">
        <v>6509</v>
      </c>
      <c r="E12" s="6">
        <v>8676</v>
      </c>
      <c r="F12" s="6">
        <v>38939</v>
      </c>
      <c r="G12" s="6">
        <v>959.2</v>
      </c>
      <c r="H12" s="6">
        <v>978.5</v>
      </c>
      <c r="I12" s="6">
        <v>1474.3</v>
      </c>
    </row>
    <row r="13" spans="1:25">
      <c r="A13" s="5">
        <v>1997</v>
      </c>
      <c r="B13" s="6">
        <v>124</v>
      </c>
      <c r="C13" s="6">
        <v>149</v>
      </c>
      <c r="D13" s="6">
        <v>6426</v>
      </c>
      <c r="E13" s="6">
        <v>8371</v>
      </c>
      <c r="F13" s="6">
        <v>38867</v>
      </c>
      <c r="G13" s="6">
        <v>969.3</v>
      </c>
      <c r="H13" s="6">
        <v>994.7</v>
      </c>
      <c r="I13" s="6">
        <v>1481.4</v>
      </c>
    </row>
    <row r="14" spans="1:25">
      <c r="A14" s="5">
        <v>1998</v>
      </c>
      <c r="B14" s="6">
        <v>152</v>
      </c>
      <c r="C14" s="6">
        <v>168</v>
      </c>
      <c r="D14" s="6">
        <v>6926</v>
      </c>
      <c r="E14" s="6">
        <v>9074</v>
      </c>
      <c r="F14" s="6">
        <v>39586</v>
      </c>
      <c r="G14" s="6">
        <v>994.8</v>
      </c>
      <c r="H14" s="6">
        <v>995.3</v>
      </c>
      <c r="I14" s="6">
        <v>1489.5</v>
      </c>
      <c r="J14" s="6">
        <v>13974</v>
      </c>
    </row>
    <row r="15" spans="1:25">
      <c r="A15" s="5">
        <v>1999</v>
      </c>
      <c r="B15" s="6">
        <v>132</v>
      </c>
      <c r="C15" s="6">
        <v>153</v>
      </c>
      <c r="D15" s="6">
        <v>7418</v>
      </c>
      <c r="E15" s="6">
        <v>9833</v>
      </c>
      <c r="F15" s="6">
        <v>41742</v>
      </c>
      <c r="G15" s="6">
        <v>1009.9</v>
      </c>
      <c r="H15" s="6">
        <v>1011.5</v>
      </c>
      <c r="I15" s="6">
        <v>1497.8</v>
      </c>
      <c r="J15" s="6">
        <v>13081</v>
      </c>
    </row>
    <row r="16" spans="1:25">
      <c r="A16" s="5">
        <v>2000</v>
      </c>
      <c r="B16" s="6">
        <v>151</v>
      </c>
      <c r="C16" s="6">
        <v>166</v>
      </c>
      <c r="D16" s="6">
        <v>7717</v>
      </c>
      <c r="E16" s="6">
        <v>10154</v>
      </c>
      <c r="F16" s="6">
        <v>40603</v>
      </c>
      <c r="G16" s="6">
        <v>1011.1</v>
      </c>
      <c r="H16" s="6">
        <v>1025.3</v>
      </c>
      <c r="I16" s="6">
        <v>1505</v>
      </c>
      <c r="J16" s="6">
        <v>13153</v>
      </c>
    </row>
    <row r="17" spans="1:21">
      <c r="A17" s="5">
        <v>2001</v>
      </c>
      <c r="B17" s="6">
        <v>136</v>
      </c>
      <c r="C17" s="6">
        <v>153</v>
      </c>
      <c r="D17" s="6">
        <v>7734</v>
      </c>
      <c r="E17" s="6">
        <v>10256</v>
      </c>
      <c r="F17" s="6">
        <v>40788</v>
      </c>
      <c r="G17" s="6">
        <v>1022.7</v>
      </c>
      <c r="H17" s="6">
        <v>1045.0999999999999</v>
      </c>
      <c r="I17" s="6">
        <v>1511.7</v>
      </c>
      <c r="J17" s="6">
        <v>15085</v>
      </c>
    </row>
    <row r="18" spans="1:21">
      <c r="A18" s="5">
        <v>2002</v>
      </c>
      <c r="B18" s="6">
        <v>138</v>
      </c>
      <c r="C18" s="6">
        <v>154</v>
      </c>
      <c r="D18" s="6">
        <v>7591</v>
      </c>
      <c r="E18" s="6">
        <v>10083</v>
      </c>
      <c r="F18" s="6">
        <v>40130</v>
      </c>
      <c r="G18" s="6">
        <v>1044.5999999999999</v>
      </c>
      <c r="H18" s="6">
        <v>1046.9000000000001</v>
      </c>
      <c r="I18" s="6">
        <v>1518.7</v>
      </c>
      <c r="J18" s="6">
        <v>14855</v>
      </c>
    </row>
    <row r="19" spans="1:21">
      <c r="A19" s="5">
        <v>2003</v>
      </c>
      <c r="B19" s="6">
        <v>135</v>
      </c>
      <c r="C19" s="6">
        <v>156</v>
      </c>
      <c r="D19" s="6">
        <v>7096</v>
      </c>
      <c r="E19" s="6">
        <v>9227</v>
      </c>
      <c r="F19" s="6">
        <v>30375</v>
      </c>
      <c r="G19" s="6">
        <v>1034.3</v>
      </c>
      <c r="H19" s="6">
        <v>1052</v>
      </c>
      <c r="I19" s="6">
        <v>1527.4</v>
      </c>
      <c r="J19" s="6">
        <v>14963</v>
      </c>
    </row>
    <row r="20" spans="1:21">
      <c r="A20" s="5">
        <v>2004</v>
      </c>
      <c r="B20" s="6">
        <v>128</v>
      </c>
      <c r="C20" s="6">
        <v>139</v>
      </c>
      <c r="D20" s="6">
        <v>6720</v>
      </c>
      <c r="E20" s="6">
        <v>8765</v>
      </c>
      <c r="F20" s="6">
        <v>21952</v>
      </c>
      <c r="G20" s="6">
        <v>1049.2</v>
      </c>
      <c r="H20" s="6">
        <v>1072.4000000000001</v>
      </c>
      <c r="I20" s="6">
        <v>1532.7</v>
      </c>
      <c r="J20" s="6">
        <v>15241</v>
      </c>
    </row>
    <row r="21" spans="1:21">
      <c r="A21" s="5">
        <v>2005</v>
      </c>
      <c r="B21" s="6">
        <v>124</v>
      </c>
      <c r="C21" s="6">
        <v>147</v>
      </c>
      <c r="D21" s="6">
        <v>6190</v>
      </c>
      <c r="E21" s="6">
        <v>8019</v>
      </c>
      <c r="F21" s="6">
        <v>20820</v>
      </c>
      <c r="G21" s="6">
        <v>1064.9000000000001</v>
      </c>
      <c r="H21" s="6">
        <v>1093.5999999999999</v>
      </c>
      <c r="I21" s="6">
        <v>1542</v>
      </c>
      <c r="J21" s="6">
        <v>14533</v>
      </c>
    </row>
    <row r="22" spans="1:21">
      <c r="A22" s="5">
        <v>2006</v>
      </c>
      <c r="B22" s="6">
        <v>104</v>
      </c>
      <c r="C22" s="6">
        <v>117</v>
      </c>
      <c r="D22" s="6">
        <v>6187</v>
      </c>
      <c r="E22" s="6">
        <v>7947</v>
      </c>
      <c r="F22" s="6">
        <v>20273</v>
      </c>
      <c r="G22" s="6">
        <v>1085</v>
      </c>
      <c r="H22" s="6">
        <v>1042.3</v>
      </c>
      <c r="I22" s="6">
        <v>1568.2</v>
      </c>
      <c r="J22" s="6">
        <v>15535</v>
      </c>
    </row>
    <row r="23" spans="1:21">
      <c r="A23" s="5">
        <v>2007</v>
      </c>
      <c r="B23" s="6">
        <v>108</v>
      </c>
      <c r="C23" s="6">
        <v>125</v>
      </c>
      <c r="D23" s="6">
        <v>6467</v>
      </c>
      <c r="E23" s="6">
        <v>8429</v>
      </c>
      <c r="F23" s="6">
        <v>21289</v>
      </c>
      <c r="G23" s="6">
        <v>1106.5</v>
      </c>
      <c r="H23" s="6">
        <v>1073.0999999999999</v>
      </c>
      <c r="I23" s="6">
        <v>1584.2</v>
      </c>
      <c r="J23" s="6">
        <v>14212</v>
      </c>
    </row>
    <row r="24" spans="1:21">
      <c r="A24" s="5">
        <v>2008</v>
      </c>
      <c r="B24" s="6">
        <v>87</v>
      </c>
      <c r="C24" s="6">
        <v>99</v>
      </c>
      <c r="D24" s="6">
        <v>6697</v>
      </c>
      <c r="E24" s="6">
        <v>8490</v>
      </c>
      <c r="F24" s="6">
        <v>21468</v>
      </c>
      <c r="G24" s="6">
        <v>1171.2</v>
      </c>
      <c r="H24" s="6">
        <v>1093.5</v>
      </c>
      <c r="I24" s="6">
        <v>1601.8</v>
      </c>
      <c r="J24" s="6">
        <v>14212</v>
      </c>
    </row>
    <row r="25" spans="1:21">
      <c r="A25" s="5">
        <v>2009</v>
      </c>
      <c r="B25" s="6">
        <v>104</v>
      </c>
      <c r="C25" s="6">
        <v>119</v>
      </c>
      <c r="D25" s="6">
        <v>6229</v>
      </c>
      <c r="E25" s="6">
        <v>7849</v>
      </c>
      <c r="F25" s="6">
        <v>21327</v>
      </c>
      <c r="G25" s="6">
        <v>1201.0999999999999</v>
      </c>
      <c r="H25" s="6">
        <v>1134.7</v>
      </c>
      <c r="I25" s="6">
        <v>1624.6</v>
      </c>
      <c r="J25" s="6">
        <v>14212</v>
      </c>
    </row>
    <row r="28" spans="1:21" ht="19" thickBot="1">
      <c r="L28" s="212" t="s">
        <v>88</v>
      </c>
      <c r="M28" s="212"/>
      <c r="N28" s="212"/>
      <c r="O28" s="212"/>
      <c r="P28" s="212"/>
      <c r="Q28" s="212"/>
      <c r="R28" s="212"/>
      <c r="S28" s="212"/>
      <c r="T28" s="212"/>
      <c r="U28" s="212"/>
    </row>
    <row r="29" spans="1:21" ht="51" customHeight="1" thickBot="1">
      <c r="L29" s="53" t="s">
        <v>20</v>
      </c>
      <c r="M29" s="54" t="s">
        <v>21</v>
      </c>
      <c r="N29" s="54" t="s">
        <v>22</v>
      </c>
      <c r="O29" s="54" t="s">
        <v>23</v>
      </c>
      <c r="P29" s="54" t="s">
        <v>24</v>
      </c>
      <c r="Q29" s="54" t="s">
        <v>25</v>
      </c>
      <c r="R29" s="54" t="s">
        <v>29</v>
      </c>
      <c r="S29" s="54" t="s">
        <v>28</v>
      </c>
      <c r="T29" s="54" t="s">
        <v>27</v>
      </c>
      <c r="U29" s="54" t="s">
        <v>26</v>
      </c>
    </row>
    <row r="30" spans="1:21" ht="36" thickBot="1">
      <c r="L30" s="55">
        <v>1987</v>
      </c>
      <c r="M30" s="63">
        <v>230</v>
      </c>
      <c r="N30" s="64">
        <v>256</v>
      </c>
      <c r="O30" s="63">
        <v>8619</v>
      </c>
      <c r="P30" s="64">
        <v>11721</v>
      </c>
      <c r="Q30" s="63">
        <v>42240</v>
      </c>
      <c r="R30" s="63">
        <v>834.9</v>
      </c>
      <c r="S30" s="63">
        <v>865.4</v>
      </c>
      <c r="T30" s="63">
        <v>1394.2</v>
      </c>
      <c r="U30" s="63"/>
    </row>
    <row r="31" spans="1:21" ht="36" thickBot="1">
      <c r="L31" s="55">
        <v>1988</v>
      </c>
      <c r="M31" s="63">
        <v>206</v>
      </c>
      <c r="N31" s="64">
        <v>223</v>
      </c>
      <c r="O31" s="63">
        <v>7881</v>
      </c>
      <c r="P31" s="64">
        <v>10541</v>
      </c>
      <c r="Q31" s="63">
        <v>37373</v>
      </c>
      <c r="R31" s="63">
        <v>846.2</v>
      </c>
      <c r="S31" s="63">
        <v>880</v>
      </c>
      <c r="T31" s="63">
        <v>1408</v>
      </c>
      <c r="U31" s="63">
        <v>12794.6</v>
      </c>
    </row>
    <row r="32" spans="1:21" ht="36" thickBot="1">
      <c r="L32" s="55">
        <v>1989</v>
      </c>
      <c r="M32" s="63">
        <v>201</v>
      </c>
      <c r="N32" s="64">
        <v>222</v>
      </c>
      <c r="O32" s="63">
        <v>7815</v>
      </c>
      <c r="P32" s="64">
        <v>10405</v>
      </c>
      <c r="Q32" s="63">
        <v>40067</v>
      </c>
      <c r="R32" s="63">
        <v>862.6</v>
      </c>
      <c r="S32" s="63">
        <v>900.7</v>
      </c>
      <c r="T32" s="63">
        <v>1424.6</v>
      </c>
      <c r="U32" s="63"/>
    </row>
    <row r="33" spans="12:21" ht="36" thickBot="1">
      <c r="L33" s="55">
        <v>1990</v>
      </c>
      <c r="M33" s="63">
        <v>186</v>
      </c>
      <c r="N33" s="64">
        <v>225</v>
      </c>
      <c r="O33" s="63">
        <v>7606</v>
      </c>
      <c r="P33" s="64">
        <v>10260</v>
      </c>
      <c r="Q33" s="63">
        <v>39844</v>
      </c>
      <c r="R33" s="63">
        <v>883.5</v>
      </c>
      <c r="S33" s="63">
        <v>923.3</v>
      </c>
      <c r="T33" s="63">
        <v>1439.1</v>
      </c>
      <c r="U33" s="63"/>
    </row>
    <row r="34" spans="12:21" ht="36" thickBot="1">
      <c r="L34" s="55">
        <v>1991</v>
      </c>
      <c r="M34" s="63">
        <v>166</v>
      </c>
      <c r="N34" s="64">
        <v>184</v>
      </c>
      <c r="O34" s="63">
        <v>6506</v>
      </c>
      <c r="P34" s="64">
        <v>8804</v>
      </c>
      <c r="Q34" s="63">
        <v>35961</v>
      </c>
      <c r="R34" s="63">
        <v>895.7</v>
      </c>
      <c r="S34" s="63">
        <v>944</v>
      </c>
      <c r="T34" s="63">
        <v>1446.3</v>
      </c>
      <c r="U34" s="63">
        <v>12637.9</v>
      </c>
    </row>
    <row r="35" spans="12:21" ht="36" thickBot="1">
      <c r="L35" s="55">
        <v>1992</v>
      </c>
      <c r="M35" s="63">
        <v>141</v>
      </c>
      <c r="N35" s="64">
        <v>164</v>
      </c>
      <c r="O35" s="63">
        <v>6258</v>
      </c>
      <c r="P35" s="64">
        <v>8059</v>
      </c>
      <c r="Q35" s="63">
        <v>35756</v>
      </c>
      <c r="R35" s="63">
        <v>904.5</v>
      </c>
      <c r="S35" s="63">
        <v>943.7</v>
      </c>
      <c r="T35" s="63">
        <v>1456.5</v>
      </c>
      <c r="U35" s="63"/>
    </row>
    <row r="36" spans="12:21" ht="36" thickBot="1">
      <c r="L36" s="55">
        <v>1993</v>
      </c>
      <c r="M36" s="63">
        <v>191</v>
      </c>
      <c r="N36" s="64">
        <v>218</v>
      </c>
      <c r="O36" s="63">
        <v>6467</v>
      </c>
      <c r="P36" s="64">
        <v>8287</v>
      </c>
      <c r="Q36" s="63"/>
      <c r="R36" s="63">
        <v>916</v>
      </c>
      <c r="S36" s="63">
        <v>947.1</v>
      </c>
      <c r="T36" s="63">
        <v>1460.7</v>
      </c>
      <c r="U36" s="63"/>
    </row>
    <row r="37" spans="12:21" ht="36" thickBot="1">
      <c r="L37" s="55">
        <v>1994</v>
      </c>
      <c r="M37" s="63">
        <v>145</v>
      </c>
      <c r="N37" s="64">
        <v>163</v>
      </c>
      <c r="O37" s="63">
        <v>6410</v>
      </c>
      <c r="P37" s="64">
        <v>8169</v>
      </c>
      <c r="Q37" s="63">
        <v>38830</v>
      </c>
      <c r="R37" s="63">
        <v>931.1</v>
      </c>
      <c r="S37" s="63">
        <v>964</v>
      </c>
      <c r="T37" s="63">
        <v>1466.1</v>
      </c>
      <c r="U37" s="63"/>
    </row>
    <row r="38" spans="12:21" ht="36" thickBot="1">
      <c r="L38" s="55">
        <v>1995</v>
      </c>
      <c r="M38" s="63">
        <v>164</v>
      </c>
      <c r="N38" s="64">
        <v>182</v>
      </c>
      <c r="O38" s="63">
        <v>6448</v>
      </c>
      <c r="P38" s="64">
        <v>8341</v>
      </c>
      <c r="Q38" s="63">
        <v>39300</v>
      </c>
      <c r="R38" s="63">
        <v>945.4</v>
      </c>
      <c r="S38" s="63">
        <v>974.8</v>
      </c>
      <c r="T38" s="63">
        <v>1469.4</v>
      </c>
      <c r="U38" s="63">
        <v>13195</v>
      </c>
    </row>
    <row r="39" spans="12:21" ht="36" thickBot="1">
      <c r="L39" s="55">
        <v>1996</v>
      </c>
      <c r="M39" s="63">
        <v>162</v>
      </c>
      <c r="N39" s="64">
        <v>181</v>
      </c>
      <c r="O39" s="63">
        <v>6509</v>
      </c>
      <c r="P39" s="64">
        <v>8676</v>
      </c>
      <c r="Q39" s="63">
        <v>38939</v>
      </c>
      <c r="R39" s="63">
        <v>959.2</v>
      </c>
      <c r="S39" s="63">
        <v>978.5</v>
      </c>
      <c r="T39" s="63">
        <v>1474.3</v>
      </c>
      <c r="U39" s="63"/>
    </row>
    <row r="40" spans="12:21" ht="36" thickBot="1">
      <c r="L40" s="55">
        <v>1997</v>
      </c>
      <c r="M40" s="63">
        <v>124</v>
      </c>
      <c r="N40" s="64">
        <v>149</v>
      </c>
      <c r="O40" s="63">
        <v>6426</v>
      </c>
      <c r="P40" s="64">
        <v>8371</v>
      </c>
      <c r="Q40" s="63">
        <v>38867</v>
      </c>
      <c r="R40" s="63">
        <v>969.3</v>
      </c>
      <c r="S40" s="63">
        <v>994.7</v>
      </c>
      <c r="T40" s="63">
        <v>1481.4</v>
      </c>
      <c r="U40" s="63"/>
    </row>
    <row r="41" spans="12:21" ht="36" thickBot="1">
      <c r="L41" s="55">
        <v>1998</v>
      </c>
      <c r="M41" s="63">
        <v>152</v>
      </c>
      <c r="N41" s="64">
        <v>168</v>
      </c>
      <c r="O41" s="63">
        <v>6926</v>
      </c>
      <c r="P41" s="64">
        <v>9074</v>
      </c>
      <c r="Q41" s="63">
        <v>39586</v>
      </c>
      <c r="R41" s="63">
        <v>994.8</v>
      </c>
      <c r="S41" s="63">
        <v>995.3</v>
      </c>
      <c r="T41" s="63">
        <v>1489.5</v>
      </c>
      <c r="U41" s="63">
        <v>13974</v>
      </c>
    </row>
    <row r="42" spans="12:21" ht="36" thickBot="1">
      <c r="L42" s="55">
        <v>1999</v>
      </c>
      <c r="M42" s="63">
        <v>132</v>
      </c>
      <c r="N42" s="64">
        <v>153</v>
      </c>
      <c r="O42" s="63">
        <v>7418</v>
      </c>
      <c r="P42" s="64">
        <v>9833</v>
      </c>
      <c r="Q42" s="63">
        <v>41742</v>
      </c>
      <c r="R42" s="63">
        <v>1009.9</v>
      </c>
      <c r="S42" s="63">
        <v>1011.5</v>
      </c>
      <c r="T42" s="63">
        <v>1497.8</v>
      </c>
      <c r="U42" s="63">
        <v>13081</v>
      </c>
    </row>
    <row r="43" spans="12:21" ht="36" thickBot="1">
      <c r="L43" s="55">
        <v>2000</v>
      </c>
      <c r="M43" s="63">
        <v>151</v>
      </c>
      <c r="N43" s="64">
        <v>166</v>
      </c>
      <c r="O43" s="63">
        <v>7717</v>
      </c>
      <c r="P43" s="64">
        <v>10154</v>
      </c>
      <c r="Q43" s="63">
        <v>40603</v>
      </c>
      <c r="R43" s="63">
        <v>1011.1</v>
      </c>
      <c r="S43" s="63">
        <v>1025.3</v>
      </c>
      <c r="T43" s="63">
        <v>1505</v>
      </c>
      <c r="U43" s="63">
        <v>13153</v>
      </c>
    </row>
    <row r="44" spans="12:21" ht="36" thickBot="1">
      <c r="L44" s="55">
        <v>2001</v>
      </c>
      <c r="M44" s="63">
        <v>136</v>
      </c>
      <c r="N44" s="64">
        <v>153</v>
      </c>
      <c r="O44" s="63">
        <v>7734</v>
      </c>
      <c r="P44" s="64">
        <v>10256</v>
      </c>
      <c r="Q44" s="63">
        <v>40788</v>
      </c>
      <c r="R44" s="63">
        <v>1022.7</v>
      </c>
      <c r="S44" s="63">
        <v>1045.0999999999999</v>
      </c>
      <c r="T44" s="63">
        <v>1511.7</v>
      </c>
      <c r="U44" s="63">
        <v>15085</v>
      </c>
    </row>
    <row r="45" spans="12:21" ht="36" thickBot="1">
      <c r="L45" s="55">
        <v>2002</v>
      </c>
      <c r="M45" s="63">
        <v>138</v>
      </c>
      <c r="N45" s="64">
        <v>154</v>
      </c>
      <c r="O45" s="63">
        <v>7591</v>
      </c>
      <c r="P45" s="64">
        <v>10083</v>
      </c>
      <c r="Q45" s="63">
        <v>40130</v>
      </c>
      <c r="R45" s="63">
        <v>1044.5999999999999</v>
      </c>
      <c r="S45" s="63">
        <v>1046.9000000000001</v>
      </c>
      <c r="T45" s="63">
        <v>1518.7</v>
      </c>
      <c r="U45" s="63">
        <v>14855</v>
      </c>
    </row>
    <row r="46" spans="12:21" ht="36" thickBot="1">
      <c r="L46" s="55">
        <v>2003</v>
      </c>
      <c r="M46" s="63">
        <v>135</v>
      </c>
      <c r="N46" s="64">
        <v>156</v>
      </c>
      <c r="O46" s="63">
        <v>7096</v>
      </c>
      <c r="P46" s="64">
        <v>9227</v>
      </c>
      <c r="Q46" s="63">
        <v>30375</v>
      </c>
      <c r="R46" s="63">
        <v>1034.3</v>
      </c>
      <c r="S46" s="63">
        <v>1052</v>
      </c>
      <c r="T46" s="63">
        <v>1527.4</v>
      </c>
      <c r="U46" s="63">
        <v>14963</v>
      </c>
    </row>
    <row r="47" spans="12:21" ht="36" thickBot="1">
      <c r="L47" s="55">
        <v>2004</v>
      </c>
      <c r="M47" s="63">
        <v>128</v>
      </c>
      <c r="N47" s="64">
        <v>139</v>
      </c>
      <c r="O47" s="63">
        <v>6720</v>
      </c>
      <c r="P47" s="64">
        <v>8765</v>
      </c>
      <c r="Q47" s="63">
        <v>21952</v>
      </c>
      <c r="R47" s="63">
        <v>1049.2</v>
      </c>
      <c r="S47" s="63">
        <v>1072.4000000000001</v>
      </c>
      <c r="T47" s="63">
        <v>1532.7</v>
      </c>
      <c r="U47" s="63">
        <v>15241</v>
      </c>
    </row>
    <row r="48" spans="12:21" ht="36" thickBot="1">
      <c r="L48" s="55">
        <v>2005</v>
      </c>
      <c r="M48" s="63">
        <v>124</v>
      </c>
      <c r="N48" s="64">
        <v>147</v>
      </c>
      <c r="O48" s="63">
        <v>6190</v>
      </c>
      <c r="P48" s="64">
        <v>8019</v>
      </c>
      <c r="Q48" s="63">
        <v>20820</v>
      </c>
      <c r="R48" s="63">
        <v>1064.9000000000001</v>
      </c>
      <c r="S48" s="63">
        <v>1093.5999999999999</v>
      </c>
      <c r="T48" s="63">
        <v>1542</v>
      </c>
      <c r="U48" s="63">
        <v>14533</v>
      </c>
    </row>
    <row r="49" spans="12:32" ht="36" thickBot="1">
      <c r="L49" s="55">
        <v>2006</v>
      </c>
      <c r="M49" s="63">
        <v>104</v>
      </c>
      <c r="N49" s="64">
        <v>117</v>
      </c>
      <c r="O49" s="63">
        <v>6187</v>
      </c>
      <c r="P49" s="64">
        <v>7947</v>
      </c>
      <c r="Q49" s="63">
        <v>20273</v>
      </c>
      <c r="R49" s="63">
        <v>1085</v>
      </c>
      <c r="S49" s="63">
        <v>1042.3</v>
      </c>
      <c r="T49" s="63">
        <v>1568.2</v>
      </c>
      <c r="U49" s="63">
        <v>15535</v>
      </c>
    </row>
    <row r="50" spans="12:32" ht="36" thickBot="1">
      <c r="L50" s="55">
        <v>2007</v>
      </c>
      <c r="M50" s="63">
        <v>108</v>
      </c>
      <c r="N50" s="64">
        <v>125</v>
      </c>
      <c r="O50" s="63">
        <v>6467</v>
      </c>
      <c r="P50" s="64">
        <v>8429</v>
      </c>
      <c r="Q50" s="63">
        <v>21289</v>
      </c>
      <c r="R50" s="63">
        <v>1106.5</v>
      </c>
      <c r="S50" s="63">
        <v>1073.0999999999999</v>
      </c>
      <c r="T50" s="63">
        <v>1584.2</v>
      </c>
      <c r="U50" s="63">
        <v>14212</v>
      </c>
    </row>
    <row r="51" spans="12:32" ht="36" thickBot="1">
      <c r="L51" s="55">
        <v>2008</v>
      </c>
      <c r="M51" s="63">
        <v>87</v>
      </c>
      <c r="N51" s="64">
        <v>99</v>
      </c>
      <c r="O51" s="63">
        <v>6697</v>
      </c>
      <c r="P51" s="64">
        <v>8490</v>
      </c>
      <c r="Q51" s="63">
        <v>21468</v>
      </c>
      <c r="R51" s="63">
        <v>1171.2</v>
      </c>
      <c r="S51" s="63">
        <v>1093.5</v>
      </c>
      <c r="T51" s="63">
        <v>1601.8</v>
      </c>
      <c r="U51" s="63">
        <v>14212</v>
      </c>
    </row>
    <row r="52" spans="12:32" ht="36" thickBot="1">
      <c r="L52" s="55">
        <v>2009</v>
      </c>
      <c r="M52" s="63">
        <v>104</v>
      </c>
      <c r="N52" s="64">
        <v>119</v>
      </c>
      <c r="O52" s="63">
        <v>6229</v>
      </c>
      <c r="P52" s="64">
        <v>7849</v>
      </c>
      <c r="Q52" s="63">
        <v>21327</v>
      </c>
      <c r="R52" s="63">
        <v>1201.0999999999999</v>
      </c>
      <c r="S52" s="63">
        <v>1134.7</v>
      </c>
      <c r="T52" s="63">
        <v>1624.6</v>
      </c>
      <c r="U52" s="63">
        <v>14212</v>
      </c>
    </row>
    <row r="54" spans="12:32" ht="19" thickBot="1">
      <c r="W54" s="213" t="s">
        <v>88</v>
      </c>
      <c r="X54" s="213"/>
      <c r="Y54" s="213"/>
      <c r="Z54" s="213"/>
      <c r="AA54" s="213"/>
      <c r="AB54" s="213"/>
      <c r="AC54" s="213"/>
      <c r="AD54" s="213"/>
      <c r="AE54" s="213"/>
      <c r="AF54" s="213"/>
    </row>
    <row r="55" spans="12:32" ht="69" thickBot="1">
      <c r="W55" s="10" t="s">
        <v>20</v>
      </c>
      <c r="X55" s="11" t="s">
        <v>21</v>
      </c>
      <c r="Y55" s="11" t="s">
        <v>22</v>
      </c>
      <c r="Z55" s="11" t="s">
        <v>23</v>
      </c>
      <c r="AA55" s="11" t="s">
        <v>24</v>
      </c>
      <c r="AB55" s="11" t="s">
        <v>25</v>
      </c>
      <c r="AC55" s="11" t="s">
        <v>29</v>
      </c>
      <c r="AD55" s="11" t="s">
        <v>28</v>
      </c>
      <c r="AE55" s="11" t="s">
        <v>27</v>
      </c>
      <c r="AF55" s="11" t="s">
        <v>26</v>
      </c>
    </row>
    <row r="56" spans="12:32" ht="17" thickBot="1">
      <c r="W56" s="10">
        <v>1987</v>
      </c>
      <c r="X56" s="12">
        <v>230</v>
      </c>
      <c r="Y56" s="13">
        <v>256</v>
      </c>
      <c r="Z56" s="12">
        <v>8619</v>
      </c>
      <c r="AA56" s="13">
        <v>11721</v>
      </c>
      <c r="AB56" s="12">
        <v>42240</v>
      </c>
      <c r="AC56" s="14">
        <v>834.9</v>
      </c>
      <c r="AD56" s="14">
        <v>865.4</v>
      </c>
      <c r="AE56" s="14">
        <v>1394.2</v>
      </c>
      <c r="AF56" s="12" t="s">
        <v>105</v>
      </c>
    </row>
    <row r="57" spans="12:32" ht="17" thickBot="1">
      <c r="W57" s="10">
        <v>1988</v>
      </c>
      <c r="X57" s="12">
        <v>206</v>
      </c>
      <c r="Y57" s="13">
        <v>223</v>
      </c>
      <c r="Z57" s="12">
        <v>7881</v>
      </c>
      <c r="AA57" s="13">
        <v>10541</v>
      </c>
      <c r="AB57" s="12">
        <v>37373</v>
      </c>
      <c r="AC57" s="14">
        <v>846.2</v>
      </c>
      <c r="AD57" s="14">
        <v>880</v>
      </c>
      <c r="AE57" s="14">
        <v>1408</v>
      </c>
      <c r="AF57" s="15">
        <v>12794.6</v>
      </c>
    </row>
    <row r="58" spans="12:32" ht="17" thickBot="1">
      <c r="W58" s="10">
        <v>1989</v>
      </c>
      <c r="X58" s="12">
        <v>201</v>
      </c>
      <c r="Y58" s="13">
        <v>222</v>
      </c>
      <c r="Z58" s="12">
        <v>7815</v>
      </c>
      <c r="AA58" s="13">
        <v>10405</v>
      </c>
      <c r="AB58" s="12">
        <v>40067</v>
      </c>
      <c r="AC58" s="14">
        <v>862.6</v>
      </c>
      <c r="AD58" s="14">
        <v>900.7</v>
      </c>
      <c r="AE58" s="14">
        <v>1424.6</v>
      </c>
      <c r="AF58" s="12" t="s">
        <v>105</v>
      </c>
    </row>
    <row r="59" spans="12:32" ht="17" thickBot="1">
      <c r="W59" s="10">
        <v>1990</v>
      </c>
      <c r="X59" s="12">
        <v>186</v>
      </c>
      <c r="Y59" s="13">
        <v>225</v>
      </c>
      <c r="Z59" s="12">
        <v>7606</v>
      </c>
      <c r="AA59" s="13">
        <v>10260</v>
      </c>
      <c r="AB59" s="12">
        <v>39844</v>
      </c>
      <c r="AC59" s="14">
        <v>883.5</v>
      </c>
      <c r="AD59" s="14">
        <v>923.3</v>
      </c>
      <c r="AE59" s="14">
        <v>1439.1</v>
      </c>
      <c r="AF59" s="12" t="s">
        <v>105</v>
      </c>
    </row>
    <row r="60" spans="12:32" ht="17" thickBot="1">
      <c r="W60" s="10">
        <v>1991</v>
      </c>
      <c r="X60" s="12">
        <v>166</v>
      </c>
      <c r="Y60" s="13">
        <v>184</v>
      </c>
      <c r="Z60" s="12">
        <v>6506</v>
      </c>
      <c r="AA60" s="13">
        <v>8804</v>
      </c>
      <c r="AB60" s="12">
        <v>35961</v>
      </c>
      <c r="AC60" s="14">
        <v>895.7</v>
      </c>
      <c r="AD60" s="14">
        <v>944</v>
      </c>
      <c r="AE60" s="14">
        <v>1446.3</v>
      </c>
      <c r="AF60" s="15">
        <v>12637.9</v>
      </c>
    </row>
    <row r="61" spans="12:32" ht="17" thickBot="1">
      <c r="W61" s="10">
        <v>1992</v>
      </c>
      <c r="X61" s="12">
        <v>141</v>
      </c>
      <c r="Y61" s="13">
        <v>164</v>
      </c>
      <c r="Z61" s="12">
        <v>6258</v>
      </c>
      <c r="AA61" s="13">
        <v>8059</v>
      </c>
      <c r="AB61" s="12">
        <v>35756</v>
      </c>
      <c r="AC61" s="14">
        <v>904.5</v>
      </c>
      <c r="AD61" s="14">
        <v>943.7</v>
      </c>
      <c r="AE61" s="14">
        <v>1456.5</v>
      </c>
      <c r="AF61" s="12" t="s">
        <v>105</v>
      </c>
    </row>
    <row r="62" spans="12:32" ht="17" thickBot="1">
      <c r="W62" s="10">
        <v>1993</v>
      </c>
      <c r="X62" s="12">
        <v>191</v>
      </c>
      <c r="Y62" s="13">
        <v>218</v>
      </c>
      <c r="Z62" s="12">
        <v>6467</v>
      </c>
      <c r="AA62" s="13">
        <v>8287</v>
      </c>
      <c r="AB62" s="12" t="s">
        <v>105</v>
      </c>
      <c r="AC62" s="14">
        <v>916</v>
      </c>
      <c r="AD62" s="14">
        <v>947.1</v>
      </c>
      <c r="AE62" s="14">
        <v>1460.7</v>
      </c>
      <c r="AF62" s="12" t="s">
        <v>105</v>
      </c>
    </row>
    <row r="63" spans="12:32" ht="17" thickBot="1">
      <c r="W63" s="10">
        <v>1994</v>
      </c>
      <c r="X63" s="12">
        <v>145</v>
      </c>
      <c r="Y63" s="13">
        <v>163</v>
      </c>
      <c r="Z63" s="12">
        <v>6410</v>
      </c>
      <c r="AA63" s="13">
        <v>8169</v>
      </c>
      <c r="AB63" s="12">
        <v>38830</v>
      </c>
      <c r="AC63" s="14">
        <v>931.1</v>
      </c>
      <c r="AD63" s="14">
        <v>964</v>
      </c>
      <c r="AE63" s="14">
        <v>1466.1</v>
      </c>
      <c r="AF63" s="12" t="s">
        <v>105</v>
      </c>
    </row>
    <row r="64" spans="12:32" ht="17" thickBot="1">
      <c r="W64" s="10">
        <v>1995</v>
      </c>
      <c r="X64" s="12">
        <v>164</v>
      </c>
      <c r="Y64" s="13">
        <v>182</v>
      </c>
      <c r="Z64" s="12">
        <v>6448</v>
      </c>
      <c r="AA64" s="13">
        <v>8341</v>
      </c>
      <c r="AB64" s="12">
        <v>39300</v>
      </c>
      <c r="AC64" s="14">
        <v>945.4</v>
      </c>
      <c r="AD64" s="14">
        <v>974.8</v>
      </c>
      <c r="AE64" s="14">
        <v>1469.4</v>
      </c>
      <c r="AF64" s="15">
        <v>13195</v>
      </c>
    </row>
    <row r="65" spans="23:32" ht="17" thickBot="1">
      <c r="W65" s="10">
        <v>1996</v>
      </c>
      <c r="X65" s="12">
        <v>162</v>
      </c>
      <c r="Y65" s="13">
        <v>181</v>
      </c>
      <c r="Z65" s="12">
        <v>6509</v>
      </c>
      <c r="AA65" s="13">
        <v>8676</v>
      </c>
      <c r="AB65" s="12">
        <v>38939</v>
      </c>
      <c r="AC65" s="14">
        <v>959.2</v>
      </c>
      <c r="AD65" s="14">
        <v>978.5</v>
      </c>
      <c r="AE65" s="14">
        <v>1474.3</v>
      </c>
      <c r="AF65" s="12" t="s">
        <v>105</v>
      </c>
    </row>
    <row r="66" spans="23:32" ht="17" thickBot="1">
      <c r="W66" s="10">
        <v>1997</v>
      </c>
      <c r="X66" s="12">
        <v>124</v>
      </c>
      <c r="Y66" s="13">
        <v>149</v>
      </c>
      <c r="Z66" s="12">
        <v>6426</v>
      </c>
      <c r="AA66" s="13">
        <v>8371</v>
      </c>
      <c r="AB66" s="12">
        <v>38867</v>
      </c>
      <c r="AC66" s="14">
        <v>969.3</v>
      </c>
      <c r="AD66" s="14">
        <v>994.7</v>
      </c>
      <c r="AE66" s="14">
        <v>1481.4</v>
      </c>
      <c r="AF66" s="12" t="s">
        <v>105</v>
      </c>
    </row>
    <row r="67" spans="23:32" ht="17" thickBot="1">
      <c r="W67" s="10">
        <v>1998</v>
      </c>
      <c r="X67" s="12">
        <v>152</v>
      </c>
      <c r="Y67" s="13">
        <v>168</v>
      </c>
      <c r="Z67" s="12">
        <v>6926</v>
      </c>
      <c r="AA67" s="13">
        <v>9074</v>
      </c>
      <c r="AB67" s="12">
        <v>39586</v>
      </c>
      <c r="AC67" s="14">
        <v>994.8</v>
      </c>
      <c r="AD67" s="14">
        <v>995.3</v>
      </c>
      <c r="AE67" s="14">
        <v>1489.5</v>
      </c>
      <c r="AF67" s="15">
        <v>13974</v>
      </c>
    </row>
    <row r="68" spans="23:32" ht="17" thickBot="1">
      <c r="W68" s="10">
        <v>1999</v>
      </c>
      <c r="X68" s="12">
        <v>132</v>
      </c>
      <c r="Y68" s="13">
        <v>153</v>
      </c>
      <c r="Z68" s="12">
        <v>7418</v>
      </c>
      <c r="AA68" s="13">
        <v>9833</v>
      </c>
      <c r="AB68" s="12">
        <v>41742</v>
      </c>
      <c r="AC68" s="14">
        <v>1009.9</v>
      </c>
      <c r="AD68" s="14">
        <v>1011.5</v>
      </c>
      <c r="AE68" s="14">
        <v>1497.8</v>
      </c>
      <c r="AF68" s="15">
        <v>13081</v>
      </c>
    </row>
    <row r="69" spans="23:32" ht="17" thickBot="1">
      <c r="W69" s="10">
        <v>2000</v>
      </c>
      <c r="X69" s="12">
        <v>151</v>
      </c>
      <c r="Y69" s="13">
        <v>166</v>
      </c>
      <c r="Z69" s="12">
        <v>7717</v>
      </c>
      <c r="AA69" s="13">
        <v>10154</v>
      </c>
      <c r="AB69" s="12">
        <v>40603</v>
      </c>
      <c r="AC69" s="14">
        <v>1011.1</v>
      </c>
      <c r="AD69" s="14">
        <v>1025.3</v>
      </c>
      <c r="AE69" s="14">
        <v>1505</v>
      </c>
      <c r="AF69" s="15">
        <v>13153</v>
      </c>
    </row>
    <row r="70" spans="23:32" ht="17" thickBot="1">
      <c r="W70" s="10">
        <v>2001</v>
      </c>
      <c r="X70" s="12">
        <v>136</v>
      </c>
      <c r="Y70" s="13">
        <v>153</v>
      </c>
      <c r="Z70" s="12">
        <v>7734</v>
      </c>
      <c r="AA70" s="13">
        <v>10256</v>
      </c>
      <c r="AB70" s="12">
        <v>40788</v>
      </c>
      <c r="AC70" s="14">
        <v>1022.7</v>
      </c>
      <c r="AD70" s="14">
        <v>1045.0999999999999</v>
      </c>
      <c r="AE70" s="14">
        <v>1511.7</v>
      </c>
      <c r="AF70" s="15">
        <v>15085</v>
      </c>
    </row>
    <row r="71" spans="23:32" ht="17" thickBot="1">
      <c r="W71" s="10">
        <v>2002</v>
      </c>
      <c r="X71" s="12">
        <v>138</v>
      </c>
      <c r="Y71" s="13">
        <v>154</v>
      </c>
      <c r="Z71" s="12">
        <v>7591</v>
      </c>
      <c r="AA71" s="13">
        <v>10083</v>
      </c>
      <c r="AB71" s="12">
        <v>40130</v>
      </c>
      <c r="AC71" s="14">
        <v>1044.5999999999999</v>
      </c>
      <c r="AD71" s="14">
        <v>1046.9000000000001</v>
      </c>
      <c r="AE71" s="14">
        <v>1518.7</v>
      </c>
      <c r="AF71" s="15">
        <v>14855</v>
      </c>
    </row>
    <row r="72" spans="23:32" ht="17" thickBot="1">
      <c r="W72" s="10">
        <v>2003</v>
      </c>
      <c r="X72" s="12">
        <v>135</v>
      </c>
      <c r="Y72" s="13">
        <v>156</v>
      </c>
      <c r="Z72" s="12">
        <v>7096</v>
      </c>
      <c r="AA72" s="13">
        <v>9227</v>
      </c>
      <c r="AB72" s="12">
        <v>30375</v>
      </c>
      <c r="AC72" s="14">
        <v>1034.3</v>
      </c>
      <c r="AD72" s="14">
        <v>1052</v>
      </c>
      <c r="AE72" s="14">
        <v>1527.4</v>
      </c>
      <c r="AF72" s="15">
        <v>14963</v>
      </c>
    </row>
    <row r="73" spans="23:32" ht="17" thickBot="1">
      <c r="W73" s="10">
        <v>2004</v>
      </c>
      <c r="X73" s="12">
        <v>128</v>
      </c>
      <c r="Y73" s="13">
        <v>139</v>
      </c>
      <c r="Z73" s="12">
        <v>6720</v>
      </c>
      <c r="AA73" s="13">
        <v>8765</v>
      </c>
      <c r="AB73" s="12">
        <v>21952</v>
      </c>
      <c r="AC73" s="14">
        <v>1049.2</v>
      </c>
      <c r="AD73" s="14">
        <v>1072.4000000000001</v>
      </c>
      <c r="AE73" s="14">
        <v>1532.7</v>
      </c>
      <c r="AF73" s="15">
        <v>15241</v>
      </c>
    </row>
    <row r="74" spans="23:32" ht="17" thickBot="1">
      <c r="W74" s="10">
        <v>2005</v>
      </c>
      <c r="X74" s="12">
        <v>124</v>
      </c>
      <c r="Y74" s="13">
        <v>147</v>
      </c>
      <c r="Z74" s="12">
        <v>6190</v>
      </c>
      <c r="AA74" s="13">
        <v>8019</v>
      </c>
      <c r="AB74" s="12">
        <v>20820</v>
      </c>
      <c r="AC74" s="14">
        <v>1064.9000000000001</v>
      </c>
      <c r="AD74" s="14">
        <v>1093.5999999999999</v>
      </c>
      <c r="AE74" s="14">
        <v>1542</v>
      </c>
      <c r="AF74" s="15">
        <v>14533</v>
      </c>
    </row>
    <row r="75" spans="23:32" ht="17" thickBot="1">
      <c r="W75" s="10">
        <v>2006</v>
      </c>
      <c r="X75" s="12">
        <v>104</v>
      </c>
      <c r="Y75" s="13">
        <v>117</v>
      </c>
      <c r="Z75" s="12">
        <v>6187</v>
      </c>
      <c r="AA75" s="13">
        <v>7947</v>
      </c>
      <c r="AB75" s="12">
        <v>20273</v>
      </c>
      <c r="AC75" s="14">
        <v>1085</v>
      </c>
      <c r="AD75" s="14">
        <v>1042.3</v>
      </c>
      <c r="AE75" s="14">
        <v>1568.2</v>
      </c>
      <c r="AF75" s="15">
        <v>15535</v>
      </c>
    </row>
    <row r="76" spans="23:32" ht="17" thickBot="1">
      <c r="W76" s="10">
        <v>2007</v>
      </c>
      <c r="X76" s="12">
        <v>108</v>
      </c>
      <c r="Y76" s="13">
        <v>125</v>
      </c>
      <c r="Z76" s="12">
        <v>6467</v>
      </c>
      <c r="AA76" s="13">
        <v>8429</v>
      </c>
      <c r="AB76" s="12">
        <v>21289</v>
      </c>
      <c r="AC76" s="14">
        <v>1106.5</v>
      </c>
      <c r="AD76" s="14">
        <v>1073.0999999999999</v>
      </c>
      <c r="AE76" s="14">
        <v>1584.2</v>
      </c>
      <c r="AF76" s="15">
        <v>14212</v>
      </c>
    </row>
    <row r="77" spans="23:32" ht="17" thickBot="1">
      <c r="W77" s="10">
        <v>2008</v>
      </c>
      <c r="X77" s="12">
        <v>87</v>
      </c>
      <c r="Y77" s="13">
        <v>99</v>
      </c>
      <c r="Z77" s="12">
        <v>6697</v>
      </c>
      <c r="AA77" s="13">
        <v>8490</v>
      </c>
      <c r="AB77" s="12">
        <v>21468</v>
      </c>
      <c r="AC77" s="14">
        <v>1171.2</v>
      </c>
      <c r="AD77" s="14">
        <v>1093.5</v>
      </c>
      <c r="AE77" s="14">
        <v>1601.8</v>
      </c>
      <c r="AF77" s="15">
        <v>14212</v>
      </c>
    </row>
    <row r="78" spans="23:32" ht="17" thickBot="1">
      <c r="W78" s="10">
        <v>2009</v>
      </c>
      <c r="X78" s="12">
        <v>104</v>
      </c>
      <c r="Y78" s="13">
        <v>119</v>
      </c>
      <c r="Z78" s="12">
        <v>6229</v>
      </c>
      <c r="AA78" s="13">
        <v>7849</v>
      </c>
      <c r="AB78" s="12">
        <v>21327</v>
      </c>
      <c r="AC78" s="14">
        <v>1201.0999999999999</v>
      </c>
      <c r="AD78" s="14">
        <v>1134.7</v>
      </c>
      <c r="AE78" s="14">
        <v>1624.6</v>
      </c>
      <c r="AF78" s="15">
        <v>14212</v>
      </c>
    </row>
    <row r="81" spans="34:43" ht="18">
      <c r="AH81" s="213" t="s">
        <v>88</v>
      </c>
      <c r="AI81" s="213"/>
      <c r="AJ81" s="213"/>
      <c r="AK81" s="213"/>
      <c r="AL81" s="213"/>
      <c r="AM81" s="213"/>
      <c r="AN81" s="213"/>
      <c r="AO81" s="213"/>
      <c r="AP81" s="213"/>
      <c r="AQ81" s="213"/>
    </row>
    <row r="82" spans="34:43" ht="85">
      <c r="AH82" s="42" t="s">
        <v>20</v>
      </c>
      <c r="AI82" s="43" t="s">
        <v>21</v>
      </c>
      <c r="AJ82" s="43" t="s">
        <v>22</v>
      </c>
      <c r="AK82" s="43" t="s">
        <v>23</v>
      </c>
      <c r="AL82" s="43" t="s">
        <v>24</v>
      </c>
      <c r="AM82" s="43" t="s">
        <v>25</v>
      </c>
      <c r="AN82" s="43" t="s">
        <v>29</v>
      </c>
      <c r="AO82" s="43" t="s">
        <v>28</v>
      </c>
      <c r="AP82" s="43" t="s">
        <v>27</v>
      </c>
      <c r="AQ82" s="43" t="s">
        <v>26</v>
      </c>
    </row>
    <row r="83" spans="34:43">
      <c r="AH83" s="42">
        <v>1987</v>
      </c>
      <c r="AI83" s="44">
        <v>230</v>
      </c>
      <c r="AJ83" s="45">
        <v>256</v>
      </c>
      <c r="AK83" s="44">
        <v>8619</v>
      </c>
      <c r="AL83" s="45">
        <v>11721</v>
      </c>
      <c r="AM83" s="44">
        <v>42240</v>
      </c>
      <c r="AN83" s="46">
        <v>834.9</v>
      </c>
      <c r="AO83" s="46">
        <v>865.4</v>
      </c>
      <c r="AP83" s="46">
        <v>1394.2</v>
      </c>
      <c r="AQ83" s="44" t="s">
        <v>141</v>
      </c>
    </row>
    <row r="84" spans="34:43">
      <c r="AH84" s="42">
        <v>1988</v>
      </c>
      <c r="AI84" s="44">
        <v>206</v>
      </c>
      <c r="AJ84" s="45">
        <v>223</v>
      </c>
      <c r="AK84" s="44">
        <v>7881</v>
      </c>
      <c r="AL84" s="45">
        <v>10541</v>
      </c>
      <c r="AM84" s="44">
        <v>37373</v>
      </c>
      <c r="AN84" s="46">
        <v>846.2</v>
      </c>
      <c r="AO84" s="46">
        <v>880</v>
      </c>
      <c r="AP84" s="46">
        <v>1408</v>
      </c>
      <c r="AQ84" s="47">
        <v>12794.6</v>
      </c>
    </row>
    <row r="85" spans="34:43">
      <c r="AH85" s="42">
        <v>1989</v>
      </c>
      <c r="AI85" s="44">
        <v>201</v>
      </c>
      <c r="AJ85" s="45">
        <v>222</v>
      </c>
      <c r="AK85" s="44">
        <v>7815</v>
      </c>
      <c r="AL85" s="45">
        <v>10405</v>
      </c>
      <c r="AM85" s="44">
        <v>40067</v>
      </c>
      <c r="AN85" s="46">
        <v>862.6</v>
      </c>
      <c r="AO85" s="46">
        <v>900.7</v>
      </c>
      <c r="AP85" s="46">
        <v>1424.6</v>
      </c>
      <c r="AQ85" s="44" t="s">
        <v>141</v>
      </c>
    </row>
    <row r="86" spans="34:43">
      <c r="AH86" s="42">
        <v>1990</v>
      </c>
      <c r="AI86" s="44">
        <v>186</v>
      </c>
      <c r="AJ86" s="45">
        <v>225</v>
      </c>
      <c r="AK86" s="44">
        <v>7606</v>
      </c>
      <c r="AL86" s="45">
        <v>10260</v>
      </c>
      <c r="AM86" s="44">
        <v>39844</v>
      </c>
      <c r="AN86" s="46">
        <v>883.5</v>
      </c>
      <c r="AO86" s="46">
        <v>923.3</v>
      </c>
      <c r="AP86" s="46">
        <v>1439.1</v>
      </c>
      <c r="AQ86" s="44" t="s">
        <v>141</v>
      </c>
    </row>
    <row r="87" spans="34:43">
      <c r="AH87" s="42">
        <v>1991</v>
      </c>
      <c r="AI87" s="44">
        <v>166</v>
      </c>
      <c r="AJ87" s="45">
        <v>184</v>
      </c>
      <c r="AK87" s="44">
        <v>6506</v>
      </c>
      <c r="AL87" s="45">
        <v>8804</v>
      </c>
      <c r="AM87" s="44">
        <v>35961</v>
      </c>
      <c r="AN87" s="46">
        <v>895.7</v>
      </c>
      <c r="AO87" s="46">
        <v>944</v>
      </c>
      <c r="AP87" s="46">
        <v>1446.3</v>
      </c>
      <c r="AQ87" s="47">
        <v>12637.9</v>
      </c>
    </row>
    <row r="88" spans="34:43">
      <c r="AH88" s="42">
        <v>1992</v>
      </c>
      <c r="AI88" s="44">
        <v>141</v>
      </c>
      <c r="AJ88" s="45">
        <v>164</v>
      </c>
      <c r="AK88" s="44">
        <v>6258</v>
      </c>
      <c r="AL88" s="45">
        <v>8059</v>
      </c>
      <c r="AM88" s="44">
        <v>35756</v>
      </c>
      <c r="AN88" s="46">
        <v>904.5</v>
      </c>
      <c r="AO88" s="46">
        <v>943.7</v>
      </c>
      <c r="AP88" s="46">
        <v>1456.5</v>
      </c>
      <c r="AQ88" s="44" t="s">
        <v>141</v>
      </c>
    </row>
    <row r="89" spans="34:43">
      <c r="AH89" s="42">
        <v>1993</v>
      </c>
      <c r="AI89" s="44">
        <v>191</v>
      </c>
      <c r="AJ89" s="45">
        <v>218</v>
      </c>
      <c r="AK89" s="44">
        <v>6467</v>
      </c>
      <c r="AL89" s="45">
        <v>8287</v>
      </c>
      <c r="AM89" s="44" t="s">
        <v>141</v>
      </c>
      <c r="AN89" s="46">
        <v>916</v>
      </c>
      <c r="AO89" s="46">
        <v>947.1</v>
      </c>
      <c r="AP89" s="46">
        <v>1460.7</v>
      </c>
      <c r="AQ89" s="44" t="s">
        <v>141</v>
      </c>
    </row>
    <row r="90" spans="34:43">
      <c r="AH90" s="42">
        <v>1994</v>
      </c>
      <c r="AI90" s="44">
        <v>145</v>
      </c>
      <c r="AJ90" s="45">
        <v>163</v>
      </c>
      <c r="AK90" s="44">
        <v>6410</v>
      </c>
      <c r="AL90" s="45">
        <v>8169</v>
      </c>
      <c r="AM90" s="44">
        <v>38830</v>
      </c>
      <c r="AN90" s="46">
        <v>931.1</v>
      </c>
      <c r="AO90" s="46">
        <v>964</v>
      </c>
      <c r="AP90" s="46">
        <v>1466.1</v>
      </c>
      <c r="AQ90" s="44" t="s">
        <v>141</v>
      </c>
    </row>
    <row r="91" spans="34:43">
      <c r="AH91" s="42">
        <v>1995</v>
      </c>
      <c r="AI91" s="44">
        <v>164</v>
      </c>
      <c r="AJ91" s="45">
        <v>182</v>
      </c>
      <c r="AK91" s="44">
        <v>6448</v>
      </c>
      <c r="AL91" s="45">
        <v>8341</v>
      </c>
      <c r="AM91" s="44">
        <v>39300</v>
      </c>
      <c r="AN91" s="46">
        <v>945.4</v>
      </c>
      <c r="AO91" s="46">
        <v>974.8</v>
      </c>
      <c r="AP91" s="46">
        <v>1469.4</v>
      </c>
      <c r="AQ91" s="47">
        <v>13195</v>
      </c>
    </row>
    <row r="92" spans="34:43">
      <c r="AH92" s="42">
        <v>1996</v>
      </c>
      <c r="AI92" s="44">
        <v>162</v>
      </c>
      <c r="AJ92" s="45">
        <v>181</v>
      </c>
      <c r="AK92" s="44">
        <v>6509</v>
      </c>
      <c r="AL92" s="45">
        <v>8676</v>
      </c>
      <c r="AM92" s="44">
        <v>38939</v>
      </c>
      <c r="AN92" s="46">
        <v>959.2</v>
      </c>
      <c r="AO92" s="46">
        <v>978.5</v>
      </c>
      <c r="AP92" s="46">
        <v>1474.3</v>
      </c>
      <c r="AQ92" s="44" t="s">
        <v>141</v>
      </c>
    </row>
    <row r="93" spans="34:43">
      <c r="AH93" s="42">
        <v>1997</v>
      </c>
      <c r="AI93" s="44">
        <v>124</v>
      </c>
      <c r="AJ93" s="45">
        <v>149</v>
      </c>
      <c r="AK93" s="44">
        <v>6426</v>
      </c>
      <c r="AL93" s="45">
        <v>8371</v>
      </c>
      <c r="AM93" s="44">
        <v>38867</v>
      </c>
      <c r="AN93" s="46">
        <v>969.3</v>
      </c>
      <c r="AO93" s="46">
        <v>994.7</v>
      </c>
      <c r="AP93" s="46">
        <v>1481.4</v>
      </c>
      <c r="AQ93" s="44" t="s">
        <v>141</v>
      </c>
    </row>
    <row r="94" spans="34:43">
      <c r="AH94" s="42">
        <v>1998</v>
      </c>
      <c r="AI94" s="44">
        <v>152</v>
      </c>
      <c r="AJ94" s="45">
        <v>168</v>
      </c>
      <c r="AK94" s="44">
        <v>6926</v>
      </c>
      <c r="AL94" s="45">
        <v>9074</v>
      </c>
      <c r="AM94" s="44">
        <v>39586</v>
      </c>
      <c r="AN94" s="46">
        <v>994.8</v>
      </c>
      <c r="AO94" s="46">
        <v>995.3</v>
      </c>
      <c r="AP94" s="46">
        <v>1489.5</v>
      </c>
      <c r="AQ94" s="47">
        <v>13974</v>
      </c>
    </row>
    <row r="95" spans="34:43">
      <c r="AH95" s="42">
        <v>1999</v>
      </c>
      <c r="AI95" s="44">
        <v>132</v>
      </c>
      <c r="AJ95" s="45">
        <v>153</v>
      </c>
      <c r="AK95" s="44">
        <v>7418</v>
      </c>
      <c r="AL95" s="45">
        <v>9833</v>
      </c>
      <c r="AM95" s="44">
        <v>41742</v>
      </c>
      <c r="AN95" s="46">
        <v>1009.9</v>
      </c>
      <c r="AO95" s="46">
        <v>1011.5</v>
      </c>
      <c r="AP95" s="46">
        <v>1497.8</v>
      </c>
      <c r="AQ95" s="47">
        <v>13081</v>
      </c>
    </row>
    <row r="96" spans="34:43">
      <c r="AH96" s="42">
        <v>2000</v>
      </c>
      <c r="AI96" s="44">
        <v>151</v>
      </c>
      <c r="AJ96" s="45">
        <v>166</v>
      </c>
      <c r="AK96" s="44">
        <v>7717</v>
      </c>
      <c r="AL96" s="45">
        <v>10154</v>
      </c>
      <c r="AM96" s="44">
        <v>40603</v>
      </c>
      <c r="AN96" s="46">
        <v>1011.1</v>
      </c>
      <c r="AO96" s="46">
        <v>1025.3</v>
      </c>
      <c r="AP96" s="46">
        <v>1505</v>
      </c>
      <c r="AQ96" s="47">
        <v>13153</v>
      </c>
    </row>
    <row r="97" spans="34:54">
      <c r="AH97" s="42">
        <v>2001</v>
      </c>
      <c r="AI97" s="44">
        <v>136</v>
      </c>
      <c r="AJ97" s="45">
        <v>153</v>
      </c>
      <c r="AK97" s="44">
        <v>7734</v>
      </c>
      <c r="AL97" s="45">
        <v>10256</v>
      </c>
      <c r="AM97" s="44">
        <v>40788</v>
      </c>
      <c r="AN97" s="46">
        <v>1022.7</v>
      </c>
      <c r="AO97" s="46">
        <v>1045.0999999999999</v>
      </c>
      <c r="AP97" s="46">
        <v>1511.7</v>
      </c>
      <c r="AQ97" s="47">
        <v>15085</v>
      </c>
    </row>
    <row r="98" spans="34:54">
      <c r="AH98" s="42">
        <v>2002</v>
      </c>
      <c r="AI98" s="44">
        <v>138</v>
      </c>
      <c r="AJ98" s="45">
        <v>154</v>
      </c>
      <c r="AK98" s="44">
        <v>7591</v>
      </c>
      <c r="AL98" s="45">
        <v>10083</v>
      </c>
      <c r="AM98" s="44">
        <v>40130</v>
      </c>
      <c r="AN98" s="46">
        <v>1044.5999999999999</v>
      </c>
      <c r="AO98" s="46">
        <v>1046.9000000000001</v>
      </c>
      <c r="AP98" s="46">
        <v>1518.7</v>
      </c>
      <c r="AQ98" s="47">
        <v>14855</v>
      </c>
    </row>
    <row r="99" spans="34:54">
      <c r="AH99" s="42">
        <v>2003</v>
      </c>
      <c r="AI99" s="44">
        <v>135</v>
      </c>
      <c r="AJ99" s="45">
        <v>156</v>
      </c>
      <c r="AK99" s="44">
        <v>7096</v>
      </c>
      <c r="AL99" s="45">
        <v>9227</v>
      </c>
      <c r="AM99" s="44">
        <v>30375</v>
      </c>
      <c r="AN99" s="46">
        <v>1034.3</v>
      </c>
      <c r="AO99" s="46">
        <v>1052</v>
      </c>
      <c r="AP99" s="46">
        <v>1527.4</v>
      </c>
      <c r="AQ99" s="47">
        <v>14963</v>
      </c>
    </row>
    <row r="100" spans="34:54">
      <c r="AH100" s="42">
        <v>2004</v>
      </c>
      <c r="AI100" s="44">
        <v>128</v>
      </c>
      <c r="AJ100" s="45">
        <v>139</v>
      </c>
      <c r="AK100" s="44">
        <v>6720</v>
      </c>
      <c r="AL100" s="45">
        <v>8765</v>
      </c>
      <c r="AM100" s="44">
        <v>21952</v>
      </c>
      <c r="AN100" s="46">
        <v>1049.2</v>
      </c>
      <c r="AO100" s="46">
        <v>1072.4000000000001</v>
      </c>
      <c r="AP100" s="46">
        <v>1532.7</v>
      </c>
      <c r="AQ100" s="47">
        <v>15241</v>
      </c>
    </row>
    <row r="101" spans="34:54">
      <c r="AH101" s="42">
        <v>2005</v>
      </c>
      <c r="AI101" s="44">
        <v>124</v>
      </c>
      <c r="AJ101" s="45">
        <v>147</v>
      </c>
      <c r="AK101" s="44">
        <v>6190</v>
      </c>
      <c r="AL101" s="45">
        <v>8019</v>
      </c>
      <c r="AM101" s="44">
        <v>20820</v>
      </c>
      <c r="AN101" s="46">
        <v>1064.9000000000001</v>
      </c>
      <c r="AO101" s="46">
        <v>1093.5999999999999</v>
      </c>
      <c r="AP101" s="46">
        <v>1542</v>
      </c>
      <c r="AQ101" s="47">
        <v>14533</v>
      </c>
    </row>
    <row r="102" spans="34:54">
      <c r="AH102" s="42">
        <v>2006</v>
      </c>
      <c r="AI102" s="44">
        <v>104</v>
      </c>
      <c r="AJ102" s="45">
        <v>117</v>
      </c>
      <c r="AK102" s="44">
        <v>6187</v>
      </c>
      <c r="AL102" s="45">
        <v>7947</v>
      </c>
      <c r="AM102" s="44">
        <v>20273</v>
      </c>
      <c r="AN102" s="46">
        <v>1085</v>
      </c>
      <c r="AO102" s="46">
        <v>1042.3</v>
      </c>
      <c r="AP102" s="46">
        <v>1568.2</v>
      </c>
      <c r="AQ102" s="47">
        <v>15535</v>
      </c>
    </row>
    <row r="103" spans="34:54">
      <c r="AH103" s="42">
        <v>2007</v>
      </c>
      <c r="AI103" s="44">
        <v>108</v>
      </c>
      <c r="AJ103" s="45">
        <v>125</v>
      </c>
      <c r="AK103" s="44">
        <v>6467</v>
      </c>
      <c r="AL103" s="45">
        <v>8429</v>
      </c>
      <c r="AM103" s="44">
        <v>21289</v>
      </c>
      <c r="AN103" s="46">
        <v>1106.5</v>
      </c>
      <c r="AO103" s="46">
        <v>1073.0999999999999</v>
      </c>
      <c r="AP103" s="46">
        <v>1584.2</v>
      </c>
      <c r="AQ103" s="47">
        <v>14212</v>
      </c>
    </row>
    <row r="104" spans="34:54">
      <c r="AH104" s="42">
        <v>2008</v>
      </c>
      <c r="AI104" s="44">
        <v>87</v>
      </c>
      <c r="AJ104" s="45">
        <v>99</v>
      </c>
      <c r="AK104" s="44">
        <v>6697</v>
      </c>
      <c r="AL104" s="45">
        <v>8490</v>
      </c>
      <c r="AM104" s="44">
        <v>21468</v>
      </c>
      <c r="AN104" s="46">
        <v>1171.2</v>
      </c>
      <c r="AO104" s="46">
        <v>1093.5</v>
      </c>
      <c r="AP104" s="46">
        <v>1601.8</v>
      </c>
      <c r="AQ104" s="47">
        <v>14212</v>
      </c>
    </row>
    <row r="105" spans="34:54">
      <c r="AH105" s="42">
        <v>2009</v>
      </c>
      <c r="AI105" s="44">
        <v>104</v>
      </c>
      <c r="AJ105" s="45">
        <v>119</v>
      </c>
      <c r="AK105" s="44">
        <v>6229</v>
      </c>
      <c r="AL105" s="45">
        <v>7849</v>
      </c>
      <c r="AM105" s="44">
        <v>21327</v>
      </c>
      <c r="AN105" s="46">
        <v>1201.0999999999999</v>
      </c>
      <c r="AO105" s="46">
        <v>1134.7</v>
      </c>
      <c r="AP105" s="46">
        <v>1624.6</v>
      </c>
      <c r="AQ105" s="47">
        <v>14212</v>
      </c>
    </row>
    <row r="108" spans="34:54" ht="18">
      <c r="AS108" s="213" t="s">
        <v>88</v>
      </c>
      <c r="AT108" s="213"/>
      <c r="AU108" s="213"/>
      <c r="AV108" s="213"/>
      <c r="AW108" s="213"/>
      <c r="AX108" s="213"/>
      <c r="AY108" s="213"/>
      <c r="AZ108" s="213"/>
      <c r="BA108" s="213"/>
      <c r="BB108" s="213"/>
    </row>
    <row r="109" spans="34:54" ht="68">
      <c r="AS109" s="18" t="s">
        <v>20</v>
      </c>
      <c r="AT109" s="19" t="s">
        <v>21</v>
      </c>
      <c r="AU109" s="19" t="s">
        <v>22</v>
      </c>
      <c r="AV109" s="19" t="s">
        <v>23</v>
      </c>
      <c r="AW109" s="19" t="s">
        <v>24</v>
      </c>
      <c r="AX109" s="19" t="s">
        <v>25</v>
      </c>
      <c r="AY109" s="19" t="s">
        <v>29</v>
      </c>
      <c r="AZ109" s="19" t="s">
        <v>28</v>
      </c>
      <c r="BA109" s="19" t="s">
        <v>27</v>
      </c>
      <c r="BB109" s="19" t="s">
        <v>26</v>
      </c>
    </row>
    <row r="110" spans="34:54">
      <c r="AS110" s="20">
        <v>1987</v>
      </c>
      <c r="AT110" s="21">
        <v>230</v>
      </c>
      <c r="AU110" s="22">
        <v>256</v>
      </c>
      <c r="AV110" s="21">
        <v>8619</v>
      </c>
      <c r="AW110" s="22">
        <v>11721</v>
      </c>
      <c r="AX110" s="21">
        <v>42240</v>
      </c>
      <c r="AY110" s="23">
        <v>834.9</v>
      </c>
      <c r="AZ110" s="23">
        <v>865.4</v>
      </c>
      <c r="BA110" s="23">
        <v>1394.2</v>
      </c>
      <c r="BB110" s="21" t="s">
        <v>141</v>
      </c>
    </row>
    <row r="111" spans="34:54">
      <c r="AS111" s="20">
        <v>1988</v>
      </c>
      <c r="AT111" s="21">
        <v>206</v>
      </c>
      <c r="AU111" s="22">
        <v>223</v>
      </c>
      <c r="AV111" s="21">
        <v>7881</v>
      </c>
      <c r="AW111" s="22">
        <v>10541</v>
      </c>
      <c r="AX111" s="21">
        <v>37373</v>
      </c>
      <c r="AY111" s="23">
        <v>846.2</v>
      </c>
      <c r="AZ111" s="23">
        <v>880</v>
      </c>
      <c r="BA111" s="23">
        <v>1408</v>
      </c>
      <c r="BB111" s="24">
        <v>12794.6</v>
      </c>
    </row>
    <row r="112" spans="34:54">
      <c r="AS112" s="20">
        <v>1989</v>
      </c>
      <c r="AT112" s="21">
        <v>201</v>
      </c>
      <c r="AU112" s="22">
        <v>222</v>
      </c>
      <c r="AV112" s="21">
        <v>7815</v>
      </c>
      <c r="AW112" s="22">
        <v>10405</v>
      </c>
      <c r="AX112" s="21">
        <v>40067</v>
      </c>
      <c r="AY112" s="23">
        <v>862.6</v>
      </c>
      <c r="AZ112" s="23">
        <v>900.7</v>
      </c>
      <c r="BA112" s="23">
        <v>1424.6</v>
      </c>
      <c r="BB112" s="21" t="s">
        <v>141</v>
      </c>
    </row>
    <row r="113" spans="45:54">
      <c r="AS113" s="20">
        <v>1990</v>
      </c>
      <c r="AT113" s="21">
        <v>186</v>
      </c>
      <c r="AU113" s="22">
        <v>225</v>
      </c>
      <c r="AV113" s="21">
        <v>7606</v>
      </c>
      <c r="AW113" s="22">
        <v>10260</v>
      </c>
      <c r="AX113" s="21">
        <v>39844</v>
      </c>
      <c r="AY113" s="23">
        <v>883.5</v>
      </c>
      <c r="AZ113" s="23">
        <v>923.3</v>
      </c>
      <c r="BA113" s="23">
        <v>1439.1</v>
      </c>
      <c r="BB113" s="21" t="s">
        <v>141</v>
      </c>
    </row>
    <row r="114" spans="45:54">
      <c r="AS114" s="20">
        <v>1991</v>
      </c>
      <c r="AT114" s="21">
        <v>166</v>
      </c>
      <c r="AU114" s="22">
        <v>184</v>
      </c>
      <c r="AV114" s="21">
        <v>6506</v>
      </c>
      <c r="AW114" s="22">
        <v>8804</v>
      </c>
      <c r="AX114" s="21">
        <v>35961</v>
      </c>
      <c r="AY114" s="23">
        <v>895.7</v>
      </c>
      <c r="AZ114" s="23">
        <v>944</v>
      </c>
      <c r="BA114" s="23">
        <v>1446.3</v>
      </c>
      <c r="BB114" s="24">
        <v>12637.9</v>
      </c>
    </row>
    <row r="115" spans="45:54">
      <c r="AS115" s="20">
        <v>1992</v>
      </c>
      <c r="AT115" s="21">
        <v>141</v>
      </c>
      <c r="AU115" s="22">
        <v>164</v>
      </c>
      <c r="AV115" s="21">
        <v>6258</v>
      </c>
      <c r="AW115" s="22">
        <v>8059</v>
      </c>
      <c r="AX115" s="21">
        <v>35756</v>
      </c>
      <c r="AY115" s="23">
        <v>904.5</v>
      </c>
      <c r="AZ115" s="23">
        <v>943.7</v>
      </c>
      <c r="BA115" s="23">
        <v>1456.5</v>
      </c>
      <c r="BB115" s="21" t="s">
        <v>141</v>
      </c>
    </row>
    <row r="116" spans="45:54">
      <c r="AS116" s="20">
        <v>1993</v>
      </c>
      <c r="AT116" s="21">
        <v>191</v>
      </c>
      <c r="AU116" s="22">
        <v>218</v>
      </c>
      <c r="AV116" s="21">
        <v>6467</v>
      </c>
      <c r="AW116" s="22">
        <v>8287</v>
      </c>
      <c r="AX116" s="21" t="s">
        <v>141</v>
      </c>
      <c r="AY116" s="23">
        <v>916</v>
      </c>
      <c r="AZ116" s="23">
        <v>947.1</v>
      </c>
      <c r="BA116" s="23">
        <v>1460.7</v>
      </c>
      <c r="BB116" s="21" t="s">
        <v>141</v>
      </c>
    </row>
    <row r="117" spans="45:54">
      <c r="AS117" s="20">
        <v>1994</v>
      </c>
      <c r="AT117" s="21">
        <v>145</v>
      </c>
      <c r="AU117" s="22">
        <v>163</v>
      </c>
      <c r="AV117" s="21">
        <v>6410</v>
      </c>
      <c r="AW117" s="22">
        <v>8169</v>
      </c>
      <c r="AX117" s="21">
        <v>38830</v>
      </c>
      <c r="AY117" s="23">
        <v>931.1</v>
      </c>
      <c r="AZ117" s="23">
        <v>964</v>
      </c>
      <c r="BA117" s="23">
        <v>1466.1</v>
      </c>
      <c r="BB117" s="21" t="s">
        <v>141</v>
      </c>
    </row>
    <row r="118" spans="45:54">
      <c r="AS118" s="20">
        <v>1995</v>
      </c>
      <c r="AT118" s="21">
        <v>164</v>
      </c>
      <c r="AU118" s="22">
        <v>182</v>
      </c>
      <c r="AV118" s="21">
        <v>6448</v>
      </c>
      <c r="AW118" s="22">
        <v>8341</v>
      </c>
      <c r="AX118" s="21">
        <v>39300</v>
      </c>
      <c r="AY118" s="23">
        <v>945.4</v>
      </c>
      <c r="AZ118" s="23">
        <v>974.8</v>
      </c>
      <c r="BA118" s="23">
        <v>1469.4</v>
      </c>
      <c r="BB118" s="24">
        <v>13195</v>
      </c>
    </row>
    <row r="119" spans="45:54">
      <c r="AS119" s="20">
        <v>1996</v>
      </c>
      <c r="AT119" s="21">
        <v>162</v>
      </c>
      <c r="AU119" s="22">
        <v>181</v>
      </c>
      <c r="AV119" s="21">
        <v>6509</v>
      </c>
      <c r="AW119" s="22">
        <v>8676</v>
      </c>
      <c r="AX119" s="21">
        <v>38939</v>
      </c>
      <c r="AY119" s="23">
        <v>959.2</v>
      </c>
      <c r="AZ119" s="23">
        <v>978.5</v>
      </c>
      <c r="BA119" s="23">
        <v>1474.3</v>
      </c>
      <c r="BB119" s="21" t="s">
        <v>141</v>
      </c>
    </row>
    <row r="120" spans="45:54">
      <c r="AS120" s="20">
        <v>1997</v>
      </c>
      <c r="AT120" s="21">
        <v>124</v>
      </c>
      <c r="AU120" s="22">
        <v>149</v>
      </c>
      <c r="AV120" s="21">
        <v>6426</v>
      </c>
      <c r="AW120" s="22">
        <v>8371</v>
      </c>
      <c r="AX120" s="21">
        <v>38867</v>
      </c>
      <c r="AY120" s="23">
        <v>969.3</v>
      </c>
      <c r="AZ120" s="23">
        <v>994.7</v>
      </c>
      <c r="BA120" s="23">
        <v>1481.4</v>
      </c>
      <c r="BB120" s="21" t="s">
        <v>141</v>
      </c>
    </row>
    <row r="121" spans="45:54">
      <c r="AS121" s="20">
        <v>1998</v>
      </c>
      <c r="AT121" s="21">
        <v>152</v>
      </c>
      <c r="AU121" s="22">
        <v>168</v>
      </c>
      <c r="AV121" s="21">
        <v>6926</v>
      </c>
      <c r="AW121" s="22">
        <v>9074</v>
      </c>
      <c r="AX121" s="21">
        <v>39586</v>
      </c>
      <c r="AY121" s="23">
        <v>994.8</v>
      </c>
      <c r="AZ121" s="23">
        <v>995.3</v>
      </c>
      <c r="BA121" s="23">
        <v>1489.5</v>
      </c>
      <c r="BB121" s="24">
        <v>13974</v>
      </c>
    </row>
    <row r="122" spans="45:54">
      <c r="AS122" s="20">
        <v>1999</v>
      </c>
      <c r="AT122" s="21">
        <v>132</v>
      </c>
      <c r="AU122" s="22">
        <v>153</v>
      </c>
      <c r="AV122" s="21">
        <v>7418</v>
      </c>
      <c r="AW122" s="22">
        <v>9833</v>
      </c>
      <c r="AX122" s="21">
        <v>41742</v>
      </c>
      <c r="AY122" s="23">
        <v>1009.9</v>
      </c>
      <c r="AZ122" s="23">
        <v>1011.5</v>
      </c>
      <c r="BA122" s="23">
        <v>1497.8</v>
      </c>
      <c r="BB122" s="24">
        <v>13081</v>
      </c>
    </row>
    <row r="123" spans="45:54">
      <c r="AS123" s="20">
        <v>2000</v>
      </c>
      <c r="AT123" s="21">
        <v>151</v>
      </c>
      <c r="AU123" s="22">
        <v>166</v>
      </c>
      <c r="AV123" s="21">
        <v>7717</v>
      </c>
      <c r="AW123" s="22">
        <v>10154</v>
      </c>
      <c r="AX123" s="21">
        <v>40603</v>
      </c>
      <c r="AY123" s="23">
        <v>1011.1</v>
      </c>
      <c r="AZ123" s="23">
        <v>1025.3</v>
      </c>
      <c r="BA123" s="23">
        <v>1505</v>
      </c>
      <c r="BB123" s="24">
        <v>13153</v>
      </c>
    </row>
    <row r="124" spans="45:54">
      <c r="AS124" s="20">
        <v>2001</v>
      </c>
      <c r="AT124" s="21">
        <v>136</v>
      </c>
      <c r="AU124" s="22">
        <v>153</v>
      </c>
      <c r="AV124" s="21">
        <v>7734</v>
      </c>
      <c r="AW124" s="22">
        <v>10256</v>
      </c>
      <c r="AX124" s="21">
        <v>40788</v>
      </c>
      <c r="AY124" s="23">
        <v>1022.7</v>
      </c>
      <c r="AZ124" s="23">
        <v>1045.0999999999999</v>
      </c>
      <c r="BA124" s="23">
        <v>1511.7</v>
      </c>
      <c r="BB124" s="24">
        <v>15085</v>
      </c>
    </row>
    <row r="125" spans="45:54">
      <c r="AS125" s="20">
        <v>2002</v>
      </c>
      <c r="AT125" s="21">
        <v>138</v>
      </c>
      <c r="AU125" s="22">
        <v>154</v>
      </c>
      <c r="AV125" s="21">
        <v>7591</v>
      </c>
      <c r="AW125" s="22">
        <v>10083</v>
      </c>
      <c r="AX125" s="21">
        <v>40130</v>
      </c>
      <c r="AY125" s="23">
        <v>1044.5999999999999</v>
      </c>
      <c r="AZ125" s="23">
        <v>1046.9000000000001</v>
      </c>
      <c r="BA125" s="23">
        <v>1518.7</v>
      </c>
      <c r="BB125" s="24">
        <v>14855</v>
      </c>
    </row>
    <row r="126" spans="45:54">
      <c r="AS126" s="20">
        <v>2003</v>
      </c>
      <c r="AT126" s="21">
        <v>135</v>
      </c>
      <c r="AU126" s="22">
        <v>156</v>
      </c>
      <c r="AV126" s="21">
        <v>7096</v>
      </c>
      <c r="AW126" s="22">
        <v>9227</v>
      </c>
      <c r="AX126" s="21">
        <v>30375</v>
      </c>
      <c r="AY126" s="23">
        <v>1034.3</v>
      </c>
      <c r="AZ126" s="23">
        <v>1052</v>
      </c>
      <c r="BA126" s="23">
        <v>1527.4</v>
      </c>
      <c r="BB126" s="24">
        <v>14963</v>
      </c>
    </row>
    <row r="127" spans="45:54">
      <c r="AS127" s="20">
        <v>2004</v>
      </c>
      <c r="AT127" s="21">
        <v>128</v>
      </c>
      <c r="AU127" s="22">
        <v>139</v>
      </c>
      <c r="AV127" s="21">
        <v>6720</v>
      </c>
      <c r="AW127" s="22">
        <v>8765</v>
      </c>
      <c r="AX127" s="21">
        <v>21952</v>
      </c>
      <c r="AY127" s="23">
        <v>1049.2</v>
      </c>
      <c r="AZ127" s="23">
        <v>1072.4000000000001</v>
      </c>
      <c r="BA127" s="23">
        <v>1532.7</v>
      </c>
      <c r="BB127" s="24">
        <v>15241</v>
      </c>
    </row>
    <row r="128" spans="45:54">
      <c r="AS128" s="20">
        <v>2005</v>
      </c>
      <c r="AT128" s="21">
        <v>124</v>
      </c>
      <c r="AU128" s="22">
        <v>147</v>
      </c>
      <c r="AV128" s="21">
        <v>6190</v>
      </c>
      <c r="AW128" s="22">
        <v>8019</v>
      </c>
      <c r="AX128" s="21">
        <v>20820</v>
      </c>
      <c r="AY128" s="23">
        <v>1064.9000000000001</v>
      </c>
      <c r="AZ128" s="23">
        <v>1093.5999999999999</v>
      </c>
      <c r="BA128" s="23">
        <v>1542</v>
      </c>
      <c r="BB128" s="24">
        <v>14533</v>
      </c>
    </row>
    <row r="129" spans="45:54">
      <c r="AS129" s="20">
        <v>2006</v>
      </c>
      <c r="AT129" s="21">
        <v>104</v>
      </c>
      <c r="AU129" s="22">
        <v>117</v>
      </c>
      <c r="AV129" s="21">
        <v>6187</v>
      </c>
      <c r="AW129" s="22">
        <v>7947</v>
      </c>
      <c r="AX129" s="21">
        <v>20273</v>
      </c>
      <c r="AY129" s="23">
        <v>1085</v>
      </c>
      <c r="AZ129" s="23">
        <v>1042.3</v>
      </c>
      <c r="BA129" s="23">
        <v>1568.2</v>
      </c>
      <c r="BB129" s="24">
        <v>15535</v>
      </c>
    </row>
    <row r="130" spans="45:54">
      <c r="AS130" s="20">
        <v>2007</v>
      </c>
      <c r="AT130" s="21">
        <v>108</v>
      </c>
      <c r="AU130" s="22">
        <v>125</v>
      </c>
      <c r="AV130" s="21">
        <v>6467</v>
      </c>
      <c r="AW130" s="22">
        <v>8429</v>
      </c>
      <c r="AX130" s="21">
        <v>21289</v>
      </c>
      <c r="AY130" s="23">
        <v>1106.5</v>
      </c>
      <c r="AZ130" s="23">
        <v>1073.0999999999999</v>
      </c>
      <c r="BA130" s="23">
        <v>1584.2</v>
      </c>
      <c r="BB130" s="24">
        <v>14212</v>
      </c>
    </row>
    <row r="131" spans="45:54">
      <c r="AS131" s="20">
        <v>2008</v>
      </c>
      <c r="AT131" s="21">
        <v>87</v>
      </c>
      <c r="AU131" s="22">
        <v>99</v>
      </c>
      <c r="AV131" s="21">
        <v>6697</v>
      </c>
      <c r="AW131" s="22">
        <v>8490</v>
      </c>
      <c r="AX131" s="21">
        <v>21468</v>
      </c>
      <c r="AY131" s="23">
        <v>1171.2</v>
      </c>
      <c r="AZ131" s="23">
        <v>1093.5</v>
      </c>
      <c r="BA131" s="23">
        <v>1601.8</v>
      </c>
      <c r="BB131" s="24">
        <v>14212</v>
      </c>
    </row>
    <row r="132" spans="45:54">
      <c r="AS132" s="25">
        <v>2009</v>
      </c>
      <c r="AT132" s="26">
        <v>104</v>
      </c>
      <c r="AU132" s="27">
        <v>119</v>
      </c>
      <c r="AV132" s="26">
        <v>6229</v>
      </c>
      <c r="AW132" s="27">
        <v>7849</v>
      </c>
      <c r="AX132" s="26">
        <v>21327</v>
      </c>
      <c r="AY132" s="28">
        <v>1201.0999999999999</v>
      </c>
      <c r="AZ132" s="28">
        <v>1134.7</v>
      </c>
      <c r="BA132" s="28">
        <v>1624.6</v>
      </c>
      <c r="BB132" s="29">
        <v>14212</v>
      </c>
    </row>
  </sheetData>
  <mergeCells count="5">
    <mergeCell ref="A1:J1"/>
    <mergeCell ref="L28:U28"/>
    <mergeCell ref="W54:AF54"/>
    <mergeCell ref="AH81:AQ81"/>
    <mergeCell ref="AS108:BB108"/>
  </mergeCells>
  <phoneticPr fontId="6" type="noConversion"/>
  <pageMargins left="0.75" right="0.75" top="1" bottom="1" header="0.5" footer="0.5"/>
  <pageSetup paperSize="9" orientation="portrait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F152"/>
  <sheetViews>
    <sheetView showGridLines="0" workbookViewId="0">
      <selection sqref="A1:J27"/>
    </sheetView>
  </sheetViews>
  <sheetFormatPr baseColWidth="10" defaultColWidth="10.83203125" defaultRowHeight="16"/>
  <cols>
    <col min="1" max="1" width="12.33203125" customWidth="1"/>
    <col min="9" max="9" width="11.83203125" customWidth="1"/>
    <col min="11" max="11" width="4" customWidth="1"/>
    <col min="22" max="22" width="2.1640625" customWidth="1"/>
  </cols>
  <sheetData>
    <row r="1" spans="1:32" ht="38" customHeight="1">
      <c r="A1" s="213" t="s">
        <v>88</v>
      </c>
      <c r="B1" s="213"/>
      <c r="C1" s="213"/>
      <c r="D1" s="213"/>
      <c r="E1" s="213"/>
      <c r="F1" s="213"/>
      <c r="G1" s="213"/>
      <c r="H1" s="213"/>
      <c r="I1" s="213"/>
      <c r="J1" s="213"/>
      <c r="K1" s="69"/>
      <c r="L1" s="213" t="s">
        <v>104</v>
      </c>
      <c r="M1" s="213"/>
      <c r="N1" s="213"/>
      <c r="O1" s="213"/>
      <c r="P1" s="213"/>
      <c r="Q1" s="213"/>
      <c r="R1" s="213"/>
      <c r="S1" s="213"/>
      <c r="T1" s="213"/>
      <c r="U1" s="213"/>
      <c r="Z1" s="36"/>
      <c r="AA1" s="36"/>
      <c r="AB1" s="36"/>
      <c r="AC1" s="36"/>
      <c r="AD1" s="36"/>
      <c r="AE1" s="36"/>
      <c r="AF1" s="36"/>
    </row>
    <row r="2" spans="1:32" ht="85">
      <c r="A2" s="18" t="s">
        <v>20</v>
      </c>
      <c r="B2" s="19" t="s">
        <v>21</v>
      </c>
      <c r="C2" s="19" t="s">
        <v>22</v>
      </c>
      <c r="D2" s="19" t="s">
        <v>23</v>
      </c>
      <c r="E2" s="19" t="s">
        <v>24</v>
      </c>
      <c r="F2" s="19" t="s">
        <v>25</v>
      </c>
      <c r="G2" s="19" t="s">
        <v>29</v>
      </c>
      <c r="H2" s="19" t="s">
        <v>28</v>
      </c>
      <c r="I2" s="19" t="s">
        <v>27</v>
      </c>
      <c r="J2" s="19" t="s">
        <v>26</v>
      </c>
      <c r="K2" s="30"/>
      <c r="L2" s="37" t="s">
        <v>20</v>
      </c>
      <c r="M2" s="59" t="s">
        <v>91</v>
      </c>
      <c r="N2" s="59" t="s">
        <v>92</v>
      </c>
      <c r="O2" s="59" t="s">
        <v>93</v>
      </c>
      <c r="P2" s="59" t="s">
        <v>94</v>
      </c>
      <c r="Q2" s="59" t="s">
        <v>95</v>
      </c>
      <c r="R2" s="59" t="s">
        <v>96</v>
      </c>
      <c r="S2" s="59" t="s">
        <v>97</v>
      </c>
      <c r="T2" s="59" t="s">
        <v>98</v>
      </c>
      <c r="U2" s="59" t="s">
        <v>99</v>
      </c>
    </row>
    <row r="3" spans="1:32">
      <c r="A3" s="20">
        <v>1987</v>
      </c>
      <c r="B3" s="21">
        <v>230</v>
      </c>
      <c r="C3" s="22">
        <v>256</v>
      </c>
      <c r="D3" s="21">
        <v>8619</v>
      </c>
      <c r="E3" s="22">
        <v>11721</v>
      </c>
      <c r="F3" s="21">
        <v>42240</v>
      </c>
      <c r="G3" s="23">
        <v>834.9</v>
      </c>
      <c r="H3" s="23">
        <v>865.4</v>
      </c>
      <c r="I3" s="23">
        <v>1394.2</v>
      </c>
      <c r="J3" s="24" t="s">
        <v>105</v>
      </c>
      <c r="K3" s="58"/>
      <c r="L3" s="18">
        <v>1987</v>
      </c>
      <c r="M3" s="39">
        <f t="shared" ref="M3:M25" si="0">C3/G3*10</f>
        <v>3.066235477302671</v>
      </c>
      <c r="N3" s="39">
        <f t="shared" ref="N3:N25" si="1">E3/G3*10</f>
        <v>140.38807042759612</v>
      </c>
      <c r="O3" s="39">
        <f t="shared" ref="O3:O8" si="2">F3/G3*10</f>
        <v>505.92885375494069</v>
      </c>
      <c r="P3" s="39">
        <f t="shared" ref="P3:P25" si="3">C3/H3*10</f>
        <v>2.9581696325398661</v>
      </c>
      <c r="Q3" s="39">
        <f t="shared" ref="Q3:Q25" si="4">E3/H3*10</f>
        <v>135.44025883984284</v>
      </c>
      <c r="R3" s="39">
        <f t="shared" ref="R3:R8" si="5">F3/H3*10</f>
        <v>488.09798936907788</v>
      </c>
      <c r="S3" s="39">
        <f t="shared" ref="S3:S25" si="6">C3/I3*10</f>
        <v>1.8361784535934587</v>
      </c>
      <c r="T3" s="39">
        <f t="shared" ref="T3:T25" si="7">E3/I3*10</f>
        <v>84.069717400659869</v>
      </c>
      <c r="U3" s="39">
        <f t="shared" ref="U3:U8" si="8">F3/I3*10</f>
        <v>302.96944484292067</v>
      </c>
    </row>
    <row r="4" spans="1:32">
      <c r="A4" s="20">
        <v>1988</v>
      </c>
      <c r="B4" s="21">
        <v>206</v>
      </c>
      <c r="C4" s="22">
        <v>223</v>
      </c>
      <c r="D4" s="21">
        <v>7881</v>
      </c>
      <c r="E4" s="22">
        <v>10541</v>
      </c>
      <c r="F4" s="21">
        <v>37373</v>
      </c>
      <c r="G4" s="23">
        <v>846.2</v>
      </c>
      <c r="H4" s="23">
        <v>880</v>
      </c>
      <c r="I4" s="23">
        <v>1408</v>
      </c>
      <c r="J4" s="24">
        <v>12794.6</v>
      </c>
      <c r="K4" s="24"/>
      <c r="L4" s="20">
        <v>1988</v>
      </c>
      <c r="M4" s="40">
        <f t="shared" si="0"/>
        <v>2.6353108012290241</v>
      </c>
      <c r="N4" s="40">
        <f t="shared" si="1"/>
        <v>124.56865989127864</v>
      </c>
      <c r="O4" s="40">
        <f t="shared" si="2"/>
        <v>441.65681871897897</v>
      </c>
      <c r="P4" s="40">
        <f t="shared" si="3"/>
        <v>2.5340909090909092</v>
      </c>
      <c r="Q4" s="40">
        <f t="shared" si="4"/>
        <v>119.78409090909091</v>
      </c>
      <c r="R4" s="40">
        <f t="shared" si="5"/>
        <v>424.69318181818181</v>
      </c>
      <c r="S4" s="40">
        <f t="shared" si="6"/>
        <v>1.5838068181818183</v>
      </c>
      <c r="T4" s="40">
        <f t="shared" si="7"/>
        <v>74.865056818181813</v>
      </c>
      <c r="U4" s="40">
        <f t="shared" si="8"/>
        <v>265.43323863636363</v>
      </c>
    </row>
    <row r="5" spans="1:32">
      <c r="A5" s="20">
        <v>1989</v>
      </c>
      <c r="B5" s="21">
        <v>201</v>
      </c>
      <c r="C5" s="22">
        <v>222</v>
      </c>
      <c r="D5" s="21">
        <v>7815</v>
      </c>
      <c r="E5" s="22">
        <v>10405</v>
      </c>
      <c r="F5" s="21">
        <v>40067</v>
      </c>
      <c r="G5" s="23">
        <v>862.6</v>
      </c>
      <c r="H5" s="23">
        <v>900.7</v>
      </c>
      <c r="I5" s="23">
        <v>1424.6</v>
      </c>
      <c r="J5" s="24" t="s">
        <v>105</v>
      </c>
      <c r="K5" s="24"/>
      <c r="L5" s="20">
        <v>1989</v>
      </c>
      <c r="M5" s="40">
        <f t="shared" si="0"/>
        <v>2.5736146533735216</v>
      </c>
      <c r="N5" s="40">
        <f t="shared" si="1"/>
        <v>120.62369580338512</v>
      </c>
      <c r="O5" s="40">
        <f t="shared" si="2"/>
        <v>464.49107349872475</v>
      </c>
      <c r="P5" s="40">
        <f t="shared" si="3"/>
        <v>2.4647496391695349</v>
      </c>
      <c r="Q5" s="40">
        <f t="shared" si="4"/>
        <v>115.52126124125679</v>
      </c>
      <c r="R5" s="40">
        <f t="shared" si="5"/>
        <v>444.84289996669253</v>
      </c>
      <c r="S5" s="40">
        <f t="shared" si="6"/>
        <v>1.5583321634142919</v>
      </c>
      <c r="T5" s="40">
        <f t="shared" si="7"/>
        <v>73.038045767232916</v>
      </c>
      <c r="U5" s="40">
        <f t="shared" si="8"/>
        <v>281.25087743928123</v>
      </c>
    </row>
    <row r="6" spans="1:32">
      <c r="A6" s="20">
        <v>1990</v>
      </c>
      <c r="B6" s="21">
        <v>186</v>
      </c>
      <c r="C6" s="22">
        <v>225</v>
      </c>
      <c r="D6" s="21">
        <v>7606</v>
      </c>
      <c r="E6" s="22">
        <v>10260</v>
      </c>
      <c r="F6" s="21">
        <v>39844</v>
      </c>
      <c r="G6" s="23">
        <v>883.5</v>
      </c>
      <c r="H6" s="23">
        <v>923.3</v>
      </c>
      <c r="I6" s="23">
        <v>1439.1</v>
      </c>
      <c r="J6" s="24" t="s">
        <v>105</v>
      </c>
      <c r="K6" s="24"/>
      <c r="L6" s="20">
        <v>1990</v>
      </c>
      <c r="M6" s="40">
        <f t="shared" si="0"/>
        <v>2.5466893039049237</v>
      </c>
      <c r="N6" s="40">
        <f t="shared" si="1"/>
        <v>116.12903225806451</v>
      </c>
      <c r="O6" s="40">
        <f t="shared" si="2"/>
        <v>450.97906055461232</v>
      </c>
      <c r="P6" s="40">
        <f t="shared" si="3"/>
        <v>2.4369110798223765</v>
      </c>
      <c r="Q6" s="40">
        <f t="shared" si="4"/>
        <v>111.12314523990037</v>
      </c>
      <c r="R6" s="40">
        <f t="shared" si="5"/>
        <v>431.53904473085674</v>
      </c>
      <c r="S6" s="40">
        <f t="shared" si="6"/>
        <v>1.5634771732332708</v>
      </c>
      <c r="T6" s="40">
        <f t="shared" si="7"/>
        <v>71.294559099437151</v>
      </c>
      <c r="U6" s="40">
        <f t="shared" si="8"/>
        <v>276.86748662358417</v>
      </c>
    </row>
    <row r="7" spans="1:32">
      <c r="A7" s="20">
        <v>1991</v>
      </c>
      <c r="B7" s="21">
        <v>166</v>
      </c>
      <c r="C7" s="22">
        <v>184</v>
      </c>
      <c r="D7" s="21">
        <v>6506</v>
      </c>
      <c r="E7" s="22">
        <v>8804</v>
      </c>
      <c r="F7" s="21">
        <v>35961</v>
      </c>
      <c r="G7" s="23">
        <v>895.7</v>
      </c>
      <c r="H7" s="23">
        <v>944</v>
      </c>
      <c r="I7" s="23">
        <v>1446.3</v>
      </c>
      <c r="J7" s="24">
        <v>12637.9</v>
      </c>
      <c r="K7" s="24"/>
      <c r="L7" s="20">
        <v>1991</v>
      </c>
      <c r="M7" s="40">
        <f t="shared" si="0"/>
        <v>2.054259238584347</v>
      </c>
      <c r="N7" s="40">
        <f t="shared" si="1"/>
        <v>98.291838785307576</v>
      </c>
      <c r="O7" s="40">
        <f t="shared" si="2"/>
        <v>401.48487216702017</v>
      </c>
      <c r="P7" s="40">
        <f t="shared" si="3"/>
        <v>1.9491525423728815</v>
      </c>
      <c r="Q7" s="40">
        <f t="shared" si="4"/>
        <v>93.262711864406782</v>
      </c>
      <c r="R7" s="40">
        <f t="shared" si="5"/>
        <v>380.94279661016947</v>
      </c>
      <c r="S7" s="40">
        <f t="shared" si="6"/>
        <v>1.2722118509299594</v>
      </c>
      <c r="T7" s="40">
        <f t="shared" si="7"/>
        <v>60.872571389061747</v>
      </c>
      <c r="U7" s="40">
        <f t="shared" si="8"/>
        <v>248.64136071354491</v>
      </c>
    </row>
    <row r="8" spans="1:32">
      <c r="A8" s="20">
        <v>1992</v>
      </c>
      <c r="B8" s="21">
        <v>141</v>
      </c>
      <c r="C8" s="22">
        <v>164</v>
      </c>
      <c r="D8" s="21">
        <v>6258</v>
      </c>
      <c r="E8" s="22">
        <v>8059</v>
      </c>
      <c r="F8" s="21">
        <v>35756</v>
      </c>
      <c r="G8" s="23">
        <v>904.5</v>
      </c>
      <c r="H8" s="23">
        <v>943.7</v>
      </c>
      <c r="I8" s="23">
        <v>1456.5</v>
      </c>
      <c r="J8" s="24" t="s">
        <v>105</v>
      </c>
      <c r="K8" s="24"/>
      <c r="L8" s="20">
        <v>1992</v>
      </c>
      <c r="M8" s="40">
        <f t="shared" si="0"/>
        <v>1.8131564400221118</v>
      </c>
      <c r="N8" s="40">
        <f t="shared" si="1"/>
        <v>89.09894969596462</v>
      </c>
      <c r="O8" s="40">
        <f t="shared" si="2"/>
        <v>395.31232725262578</v>
      </c>
      <c r="P8" s="40">
        <f t="shared" si="3"/>
        <v>1.7378404153862457</v>
      </c>
      <c r="Q8" s="40">
        <f t="shared" si="4"/>
        <v>85.397901875596048</v>
      </c>
      <c r="R8" s="40">
        <f t="shared" si="5"/>
        <v>378.89159690579629</v>
      </c>
      <c r="S8" s="40">
        <f t="shared" si="6"/>
        <v>1.1259869550291794</v>
      </c>
      <c r="T8" s="40">
        <f t="shared" si="7"/>
        <v>55.331273601098523</v>
      </c>
      <c r="U8" s="40">
        <f t="shared" si="8"/>
        <v>245.49261929282525</v>
      </c>
    </row>
    <row r="9" spans="1:32">
      <c r="A9" s="20">
        <v>1993</v>
      </c>
      <c r="B9" s="21">
        <v>191</v>
      </c>
      <c r="C9" s="22">
        <v>218</v>
      </c>
      <c r="D9" s="21">
        <v>6467</v>
      </c>
      <c r="E9" s="22">
        <v>8287</v>
      </c>
      <c r="F9" s="21" t="s">
        <v>105</v>
      </c>
      <c r="G9" s="23">
        <v>916</v>
      </c>
      <c r="H9" s="23">
        <v>947.1</v>
      </c>
      <c r="I9" s="23">
        <v>1460.7</v>
      </c>
      <c r="J9" s="24" t="s">
        <v>105</v>
      </c>
      <c r="K9" s="24"/>
      <c r="L9" s="20">
        <v>1993</v>
      </c>
      <c r="M9" s="40">
        <f t="shared" si="0"/>
        <v>2.3799126637554586</v>
      </c>
      <c r="N9" s="40">
        <f t="shared" si="1"/>
        <v>90.469432314410483</v>
      </c>
      <c r="O9" s="70" t="s">
        <v>105</v>
      </c>
      <c r="P9" s="40">
        <f t="shared" si="3"/>
        <v>2.3017632773730332</v>
      </c>
      <c r="Q9" s="40">
        <f t="shared" si="4"/>
        <v>87.498680181607</v>
      </c>
      <c r="R9" s="70" t="s">
        <v>105</v>
      </c>
      <c r="S9" s="40">
        <f t="shared" si="6"/>
        <v>1.4924351338399398</v>
      </c>
      <c r="T9" s="40">
        <f t="shared" si="7"/>
        <v>56.733073184089818</v>
      </c>
      <c r="U9" s="70" t="s">
        <v>105</v>
      </c>
    </row>
    <row r="10" spans="1:32">
      <c r="A10" s="20">
        <v>1994</v>
      </c>
      <c r="B10" s="21">
        <v>145</v>
      </c>
      <c r="C10" s="22">
        <v>163</v>
      </c>
      <c r="D10" s="21">
        <v>6410</v>
      </c>
      <c r="E10" s="22">
        <v>8169</v>
      </c>
      <c r="F10" s="21">
        <v>38830</v>
      </c>
      <c r="G10" s="23">
        <v>931.1</v>
      </c>
      <c r="H10" s="23">
        <v>964</v>
      </c>
      <c r="I10" s="23">
        <v>1466.1</v>
      </c>
      <c r="J10" s="24" t="s">
        <v>105</v>
      </c>
      <c r="K10" s="24"/>
      <c r="L10" s="20">
        <v>1994</v>
      </c>
      <c r="M10" s="40">
        <f t="shared" si="0"/>
        <v>1.7506175491354312</v>
      </c>
      <c r="N10" s="40">
        <f t="shared" si="1"/>
        <v>87.73493717108795</v>
      </c>
      <c r="O10" s="40">
        <f t="shared" ref="O10:O25" si="9">F10/G10*10</f>
        <v>417.03361615293738</v>
      </c>
      <c r="P10" s="40">
        <f t="shared" si="3"/>
        <v>1.690871369294606</v>
      </c>
      <c r="Q10" s="40">
        <f t="shared" si="4"/>
        <v>84.74066390041493</v>
      </c>
      <c r="R10" s="40">
        <f t="shared" ref="R10:R25" si="10">F10/H10*10</f>
        <v>402.80082987551862</v>
      </c>
      <c r="S10" s="40">
        <f t="shared" si="6"/>
        <v>1.1117931928245004</v>
      </c>
      <c r="T10" s="40">
        <f t="shared" si="7"/>
        <v>55.719255166768981</v>
      </c>
      <c r="U10" s="40">
        <f t="shared" ref="U10:U25" si="11">F10/I10*10</f>
        <v>264.85232930905124</v>
      </c>
    </row>
    <row r="11" spans="1:32">
      <c r="A11" s="20">
        <v>1995</v>
      </c>
      <c r="B11" s="21">
        <v>164</v>
      </c>
      <c r="C11" s="22">
        <v>182</v>
      </c>
      <c r="D11" s="21">
        <v>6448</v>
      </c>
      <c r="E11" s="22">
        <v>8341</v>
      </c>
      <c r="F11" s="21">
        <v>39300</v>
      </c>
      <c r="G11" s="23">
        <v>945.4</v>
      </c>
      <c r="H11" s="23">
        <v>974.8</v>
      </c>
      <c r="I11" s="23">
        <v>1469.4</v>
      </c>
      <c r="J11" s="24">
        <v>13195</v>
      </c>
      <c r="K11" s="24"/>
      <c r="L11" s="20">
        <v>1995</v>
      </c>
      <c r="M11" s="40">
        <f t="shared" si="0"/>
        <v>1.9251110640998519</v>
      </c>
      <c r="N11" s="40">
        <f t="shared" si="1"/>
        <v>88.227205415697071</v>
      </c>
      <c r="O11" s="40">
        <f t="shared" si="9"/>
        <v>415.6970594457373</v>
      </c>
      <c r="P11" s="40">
        <f t="shared" si="3"/>
        <v>1.8670496512105048</v>
      </c>
      <c r="Q11" s="40">
        <f t="shared" si="4"/>
        <v>85.566270004103416</v>
      </c>
      <c r="R11" s="40">
        <f t="shared" si="10"/>
        <v>403.15962248666392</v>
      </c>
      <c r="S11" s="40">
        <f t="shared" si="6"/>
        <v>1.2386007894378657</v>
      </c>
      <c r="T11" s="40">
        <f t="shared" si="7"/>
        <v>56.764665850006807</v>
      </c>
      <c r="U11" s="40">
        <f t="shared" si="11"/>
        <v>267.45610453246223</v>
      </c>
    </row>
    <row r="12" spans="1:32">
      <c r="A12" s="20">
        <v>1996</v>
      </c>
      <c r="B12" s="21">
        <v>162</v>
      </c>
      <c r="C12" s="22">
        <v>181</v>
      </c>
      <c r="D12" s="21">
        <v>6509</v>
      </c>
      <c r="E12" s="22">
        <v>8676</v>
      </c>
      <c r="F12" s="21">
        <v>38939</v>
      </c>
      <c r="G12" s="23">
        <v>959.2</v>
      </c>
      <c r="H12" s="23">
        <v>978.5</v>
      </c>
      <c r="I12" s="23">
        <v>1474.3</v>
      </c>
      <c r="J12" s="24" t="s">
        <v>105</v>
      </c>
      <c r="K12" s="24"/>
      <c r="L12" s="20">
        <v>1996</v>
      </c>
      <c r="M12" s="40">
        <f t="shared" si="0"/>
        <v>1.8869891576313593</v>
      </c>
      <c r="N12" s="40">
        <f t="shared" si="1"/>
        <v>90.450375312760642</v>
      </c>
      <c r="O12" s="40">
        <f t="shared" si="9"/>
        <v>405.95287739783151</v>
      </c>
      <c r="P12" s="40">
        <f t="shared" si="3"/>
        <v>1.8497700562084822</v>
      </c>
      <c r="Q12" s="40">
        <f t="shared" si="4"/>
        <v>88.666326009197746</v>
      </c>
      <c r="R12" s="40">
        <f t="shared" si="10"/>
        <v>397.94583546244257</v>
      </c>
      <c r="S12" s="40">
        <f t="shared" si="6"/>
        <v>1.227701281964322</v>
      </c>
      <c r="T12" s="40">
        <f t="shared" si="7"/>
        <v>58.848266974157227</v>
      </c>
      <c r="U12" s="40">
        <f t="shared" si="11"/>
        <v>264.11856474258974</v>
      </c>
    </row>
    <row r="13" spans="1:32">
      <c r="A13" s="20">
        <v>1997</v>
      </c>
      <c r="B13" s="21">
        <v>124</v>
      </c>
      <c r="C13" s="22">
        <v>149</v>
      </c>
      <c r="D13" s="21">
        <v>6426</v>
      </c>
      <c r="E13" s="22">
        <v>8371</v>
      </c>
      <c r="F13" s="21">
        <v>38867</v>
      </c>
      <c r="G13" s="23">
        <v>969.3</v>
      </c>
      <c r="H13" s="23">
        <v>994.7</v>
      </c>
      <c r="I13" s="23">
        <v>1481.4</v>
      </c>
      <c r="J13" s="24" t="s">
        <v>105</v>
      </c>
      <c r="K13" s="24"/>
      <c r="L13" s="20">
        <v>1997</v>
      </c>
      <c r="M13" s="40">
        <f t="shared" si="0"/>
        <v>1.5371917878881669</v>
      </c>
      <c r="N13" s="40">
        <f t="shared" si="1"/>
        <v>86.361291653770763</v>
      </c>
      <c r="O13" s="40">
        <f t="shared" si="9"/>
        <v>400.98008872382132</v>
      </c>
      <c r="P13" s="40">
        <f t="shared" si="3"/>
        <v>1.497939077108676</v>
      </c>
      <c r="Q13" s="40">
        <f t="shared" si="4"/>
        <v>84.156026942796828</v>
      </c>
      <c r="R13" s="40">
        <f t="shared" si="10"/>
        <v>390.74092691263695</v>
      </c>
      <c r="S13" s="40">
        <f t="shared" si="6"/>
        <v>1.0058053192925611</v>
      </c>
      <c r="T13" s="40">
        <f t="shared" si="7"/>
        <v>56.507357904684753</v>
      </c>
      <c r="U13" s="40">
        <f t="shared" si="11"/>
        <v>262.36668016740919</v>
      </c>
    </row>
    <row r="14" spans="1:32">
      <c r="A14" s="20">
        <v>1998</v>
      </c>
      <c r="B14" s="21">
        <v>152</v>
      </c>
      <c r="C14" s="22">
        <v>168</v>
      </c>
      <c r="D14" s="21">
        <v>6926</v>
      </c>
      <c r="E14" s="22">
        <v>9074</v>
      </c>
      <c r="F14" s="21">
        <v>39586</v>
      </c>
      <c r="G14" s="23">
        <v>994.8</v>
      </c>
      <c r="H14" s="23">
        <v>995.3</v>
      </c>
      <c r="I14" s="23">
        <v>1489.5</v>
      </c>
      <c r="J14" s="24">
        <v>13974</v>
      </c>
      <c r="K14" s="24"/>
      <c r="L14" s="20">
        <v>1998</v>
      </c>
      <c r="M14" s="40">
        <f t="shared" si="0"/>
        <v>1.6887816646562124</v>
      </c>
      <c r="N14" s="40">
        <f t="shared" si="1"/>
        <v>91.21431443506232</v>
      </c>
      <c r="O14" s="40">
        <f t="shared" si="9"/>
        <v>397.92923200643344</v>
      </c>
      <c r="P14" s="40">
        <f t="shared" si="3"/>
        <v>1.6879332864462975</v>
      </c>
      <c r="Q14" s="40">
        <f t="shared" si="4"/>
        <v>91.168491911986337</v>
      </c>
      <c r="R14" s="40">
        <f t="shared" si="10"/>
        <v>397.72932784085197</v>
      </c>
      <c r="S14" s="40">
        <f t="shared" si="6"/>
        <v>1.1278952668680766</v>
      </c>
      <c r="T14" s="40">
        <f t="shared" si="7"/>
        <v>60.919771735481703</v>
      </c>
      <c r="U14" s="40">
        <f t="shared" si="11"/>
        <v>265.76703591809331</v>
      </c>
    </row>
    <row r="15" spans="1:32">
      <c r="A15" s="20">
        <v>1999</v>
      </c>
      <c r="B15" s="21">
        <v>132</v>
      </c>
      <c r="C15" s="22">
        <v>153</v>
      </c>
      <c r="D15" s="21">
        <v>7418</v>
      </c>
      <c r="E15" s="22">
        <v>9833</v>
      </c>
      <c r="F15" s="21">
        <v>41742</v>
      </c>
      <c r="G15" s="23">
        <v>1009.9</v>
      </c>
      <c r="H15" s="23">
        <v>1011.5</v>
      </c>
      <c r="I15" s="23">
        <v>1497.8</v>
      </c>
      <c r="J15" s="24">
        <v>13081</v>
      </c>
      <c r="K15" s="24"/>
      <c r="L15" s="20">
        <v>1999</v>
      </c>
      <c r="M15" s="40">
        <f t="shared" si="0"/>
        <v>1.515001485295574</v>
      </c>
      <c r="N15" s="40">
        <f t="shared" si="1"/>
        <v>97.36607584909396</v>
      </c>
      <c r="O15" s="40">
        <f t="shared" si="9"/>
        <v>413.3280522824042</v>
      </c>
      <c r="P15" s="40">
        <f t="shared" si="3"/>
        <v>1.5126050420168067</v>
      </c>
      <c r="Q15" s="40">
        <f t="shared" si="4"/>
        <v>97.212061295106281</v>
      </c>
      <c r="R15" s="40">
        <f t="shared" si="10"/>
        <v>412.67424616905589</v>
      </c>
      <c r="S15" s="40">
        <f t="shared" si="6"/>
        <v>1.0214981973561224</v>
      </c>
      <c r="T15" s="40">
        <f t="shared" si="7"/>
        <v>65.649619441848046</v>
      </c>
      <c r="U15" s="40">
        <f t="shared" si="11"/>
        <v>278.68874349045268</v>
      </c>
    </row>
    <row r="16" spans="1:32">
      <c r="A16" s="20">
        <v>2000</v>
      </c>
      <c r="B16" s="21">
        <v>151</v>
      </c>
      <c r="C16" s="22">
        <v>166</v>
      </c>
      <c r="D16" s="21">
        <v>7717</v>
      </c>
      <c r="E16" s="22">
        <v>10154</v>
      </c>
      <c r="F16" s="21">
        <v>40603</v>
      </c>
      <c r="G16" s="23">
        <v>1011.1</v>
      </c>
      <c r="H16" s="23">
        <v>1025.3</v>
      </c>
      <c r="I16" s="23">
        <v>1505</v>
      </c>
      <c r="J16" s="24">
        <v>13153</v>
      </c>
      <c r="K16" s="24"/>
      <c r="L16" s="20">
        <v>2000</v>
      </c>
      <c r="M16" s="40">
        <f t="shared" si="0"/>
        <v>1.64177628325586</v>
      </c>
      <c r="N16" s="40">
        <f t="shared" si="1"/>
        <v>100.4252793986747</v>
      </c>
      <c r="O16" s="40">
        <f t="shared" si="9"/>
        <v>401.57254475323901</v>
      </c>
      <c r="P16" s="40">
        <f t="shared" si="3"/>
        <v>1.6190383302448064</v>
      </c>
      <c r="Q16" s="40">
        <f t="shared" si="4"/>
        <v>99.034428947625088</v>
      </c>
      <c r="R16" s="40">
        <f t="shared" si="10"/>
        <v>396.01092363210768</v>
      </c>
      <c r="S16" s="40">
        <f t="shared" si="6"/>
        <v>1.1029900332225915</v>
      </c>
      <c r="T16" s="40">
        <f t="shared" si="7"/>
        <v>67.468438538205987</v>
      </c>
      <c r="U16" s="40">
        <f t="shared" si="11"/>
        <v>269.78737541528238</v>
      </c>
    </row>
    <row r="17" spans="1:21">
      <c r="A17" s="20">
        <v>2001</v>
      </c>
      <c r="B17" s="21">
        <v>136</v>
      </c>
      <c r="C17" s="22">
        <v>153</v>
      </c>
      <c r="D17" s="21">
        <v>7734</v>
      </c>
      <c r="E17" s="22">
        <v>10256</v>
      </c>
      <c r="F17" s="21">
        <v>40788</v>
      </c>
      <c r="G17" s="23">
        <v>1022.7</v>
      </c>
      <c r="H17" s="23">
        <v>1045.0999999999999</v>
      </c>
      <c r="I17" s="23">
        <v>1511.7</v>
      </c>
      <c r="J17" s="24">
        <v>15085</v>
      </c>
      <c r="K17" s="24"/>
      <c r="L17" s="20">
        <v>2001</v>
      </c>
      <c r="M17" s="40">
        <f t="shared" si="0"/>
        <v>1.496039894397184</v>
      </c>
      <c r="N17" s="40">
        <f t="shared" si="1"/>
        <v>100.28356311723869</v>
      </c>
      <c r="O17" s="40">
        <f t="shared" si="9"/>
        <v>398.82663537694333</v>
      </c>
      <c r="P17" s="40">
        <f t="shared" si="3"/>
        <v>1.4639747392594011</v>
      </c>
      <c r="Q17" s="40">
        <f t="shared" si="4"/>
        <v>98.13414984212038</v>
      </c>
      <c r="R17" s="40">
        <f t="shared" si="10"/>
        <v>390.27844225432978</v>
      </c>
      <c r="S17" s="40">
        <f t="shared" si="6"/>
        <v>1.0121055765032745</v>
      </c>
      <c r="T17" s="40">
        <f t="shared" si="7"/>
        <v>67.844148971356745</v>
      </c>
      <c r="U17" s="40">
        <f t="shared" si="11"/>
        <v>269.81543957134352</v>
      </c>
    </row>
    <row r="18" spans="1:21">
      <c r="A18" s="20">
        <v>2002</v>
      </c>
      <c r="B18" s="21">
        <v>138</v>
      </c>
      <c r="C18" s="22">
        <v>154</v>
      </c>
      <c r="D18" s="21">
        <v>7591</v>
      </c>
      <c r="E18" s="22">
        <v>10083</v>
      </c>
      <c r="F18" s="21">
        <v>40130</v>
      </c>
      <c r="G18" s="23">
        <v>1044.5999999999999</v>
      </c>
      <c r="H18" s="23">
        <v>1046.9000000000001</v>
      </c>
      <c r="I18" s="23">
        <v>1518.7</v>
      </c>
      <c r="J18" s="24">
        <v>14855</v>
      </c>
      <c r="K18" s="24"/>
      <c r="L18" s="20">
        <v>2002</v>
      </c>
      <c r="M18" s="40">
        <f t="shared" si="0"/>
        <v>1.4742485161784415</v>
      </c>
      <c r="N18" s="40">
        <f t="shared" si="1"/>
        <v>96.52498564043654</v>
      </c>
      <c r="O18" s="40">
        <f t="shared" si="9"/>
        <v>384.1661880145511</v>
      </c>
      <c r="P18" s="40">
        <f t="shared" si="3"/>
        <v>1.4710096475308052</v>
      </c>
      <c r="Q18" s="40">
        <f t="shared" si="4"/>
        <v>96.312923870474734</v>
      </c>
      <c r="R18" s="40">
        <f t="shared" si="10"/>
        <v>383.32218932085198</v>
      </c>
      <c r="S18" s="40">
        <f t="shared" si="6"/>
        <v>1.0140251530914597</v>
      </c>
      <c r="T18" s="40">
        <f t="shared" si="7"/>
        <v>66.392309211825904</v>
      </c>
      <c r="U18" s="40">
        <f t="shared" si="11"/>
        <v>264.23915190623563</v>
      </c>
    </row>
    <row r="19" spans="1:21">
      <c r="A19" s="20">
        <v>2003</v>
      </c>
      <c r="B19" s="21">
        <v>135</v>
      </c>
      <c r="C19" s="22">
        <v>156</v>
      </c>
      <c r="D19" s="21">
        <v>7096</v>
      </c>
      <c r="E19" s="22">
        <v>9227</v>
      </c>
      <c r="F19" s="21">
        <v>30375</v>
      </c>
      <c r="G19" s="23">
        <v>1034.3</v>
      </c>
      <c r="H19" s="23">
        <v>1052</v>
      </c>
      <c r="I19" s="23">
        <v>1527.4</v>
      </c>
      <c r="J19" s="24">
        <v>14963</v>
      </c>
      <c r="K19" s="24"/>
      <c r="L19" s="20">
        <v>2003</v>
      </c>
      <c r="M19" s="40">
        <f t="shared" si="0"/>
        <v>1.5082664604080054</v>
      </c>
      <c r="N19" s="40">
        <f t="shared" si="1"/>
        <v>89.210093783235038</v>
      </c>
      <c r="O19" s="40">
        <f t="shared" si="9"/>
        <v>293.67688291598188</v>
      </c>
      <c r="P19" s="40">
        <f t="shared" si="3"/>
        <v>1.4828897338403042</v>
      </c>
      <c r="Q19" s="40">
        <f t="shared" si="4"/>
        <v>87.709125475285177</v>
      </c>
      <c r="R19" s="40">
        <f t="shared" si="10"/>
        <v>288.7357414448669</v>
      </c>
      <c r="S19" s="40">
        <f t="shared" si="6"/>
        <v>1.0213434594736153</v>
      </c>
      <c r="T19" s="40">
        <f t="shared" si="7"/>
        <v>60.409846798481077</v>
      </c>
      <c r="U19" s="40">
        <f t="shared" si="11"/>
        <v>198.86735629173756</v>
      </c>
    </row>
    <row r="20" spans="1:21">
      <c r="A20" s="20">
        <v>2004</v>
      </c>
      <c r="B20" s="21">
        <v>128</v>
      </c>
      <c r="C20" s="22">
        <v>139</v>
      </c>
      <c r="D20" s="21">
        <v>6720</v>
      </c>
      <c r="E20" s="22">
        <v>8765</v>
      </c>
      <c r="F20" s="21">
        <v>21952</v>
      </c>
      <c r="G20" s="23">
        <v>1049.2</v>
      </c>
      <c r="H20" s="23">
        <v>1072.4000000000001</v>
      </c>
      <c r="I20" s="23">
        <v>1532.7</v>
      </c>
      <c r="J20" s="24">
        <v>15241</v>
      </c>
      <c r="K20" s="24"/>
      <c r="L20" s="20">
        <v>2004</v>
      </c>
      <c r="M20" s="40">
        <f t="shared" si="0"/>
        <v>1.3248189096454441</v>
      </c>
      <c r="N20" s="40">
        <f t="shared" si="1"/>
        <v>83.539839878002283</v>
      </c>
      <c r="O20" s="40">
        <f t="shared" si="9"/>
        <v>209.22607701105605</v>
      </c>
      <c r="P20" s="40">
        <f t="shared" si="3"/>
        <v>1.2961581499440507</v>
      </c>
      <c r="Q20" s="40">
        <f t="shared" si="4"/>
        <v>81.732562476687804</v>
      </c>
      <c r="R20" s="40">
        <f t="shared" si="10"/>
        <v>204.69973890339423</v>
      </c>
      <c r="S20" s="40">
        <f t="shared" si="6"/>
        <v>0.90689632674365495</v>
      </c>
      <c r="T20" s="40">
        <f t="shared" si="7"/>
        <v>57.186664056893058</v>
      </c>
      <c r="U20" s="40">
        <f t="shared" si="11"/>
        <v>143.22437528544398</v>
      </c>
    </row>
    <row r="21" spans="1:21">
      <c r="A21" s="20">
        <v>2005</v>
      </c>
      <c r="B21" s="21">
        <v>124</v>
      </c>
      <c r="C21" s="22">
        <v>147</v>
      </c>
      <c r="D21" s="21">
        <v>6190</v>
      </c>
      <c r="E21" s="22">
        <v>8019</v>
      </c>
      <c r="F21" s="21">
        <v>20820</v>
      </c>
      <c r="G21" s="23">
        <v>1064.9000000000001</v>
      </c>
      <c r="H21" s="23">
        <v>1093.5999999999999</v>
      </c>
      <c r="I21" s="23">
        <v>1542</v>
      </c>
      <c r="J21" s="24">
        <v>14533</v>
      </c>
      <c r="K21" s="24"/>
      <c r="L21" s="20">
        <v>2005</v>
      </c>
      <c r="M21" s="40">
        <f t="shared" si="0"/>
        <v>1.3804113062259367</v>
      </c>
      <c r="N21" s="40">
        <f t="shared" si="1"/>
        <v>75.302845337590384</v>
      </c>
      <c r="O21" s="40">
        <f t="shared" si="9"/>
        <v>195.51131561648981</v>
      </c>
      <c r="P21" s="40">
        <f t="shared" si="3"/>
        <v>1.3441843452816387</v>
      </c>
      <c r="Q21" s="40">
        <f t="shared" si="4"/>
        <v>73.326627651792251</v>
      </c>
      <c r="R21" s="40">
        <f t="shared" si="10"/>
        <v>190.38039502560352</v>
      </c>
      <c r="S21" s="40">
        <f t="shared" si="6"/>
        <v>0.95330739299610889</v>
      </c>
      <c r="T21" s="40">
        <f t="shared" si="7"/>
        <v>52.003891050583661</v>
      </c>
      <c r="U21" s="40">
        <f t="shared" si="11"/>
        <v>135.01945525291828</v>
      </c>
    </row>
    <row r="22" spans="1:21">
      <c r="A22" s="20">
        <v>2006</v>
      </c>
      <c r="B22" s="21">
        <v>104</v>
      </c>
      <c r="C22" s="22">
        <v>117</v>
      </c>
      <c r="D22" s="21">
        <v>6187</v>
      </c>
      <c r="E22" s="22">
        <v>7947</v>
      </c>
      <c r="F22" s="21">
        <v>20273</v>
      </c>
      <c r="G22" s="23">
        <v>1085</v>
      </c>
      <c r="H22" s="23">
        <v>1042.3</v>
      </c>
      <c r="I22" s="23">
        <v>1568.2</v>
      </c>
      <c r="J22" s="24">
        <v>15535</v>
      </c>
      <c r="K22" s="24"/>
      <c r="L22" s="20">
        <v>2006</v>
      </c>
      <c r="M22" s="40">
        <f t="shared" si="0"/>
        <v>1.0783410138248848</v>
      </c>
      <c r="N22" s="40">
        <f t="shared" si="1"/>
        <v>73.244239631336413</v>
      </c>
      <c r="O22" s="40">
        <f t="shared" si="9"/>
        <v>186.84792626728111</v>
      </c>
      <c r="P22" s="40">
        <f t="shared" si="3"/>
        <v>1.1225175093543125</v>
      </c>
      <c r="Q22" s="40">
        <f t="shared" si="4"/>
        <v>76.244843135373685</v>
      </c>
      <c r="R22" s="40">
        <f t="shared" si="10"/>
        <v>194.50254245418787</v>
      </c>
      <c r="S22" s="40">
        <f t="shared" si="6"/>
        <v>0.74607830633847727</v>
      </c>
      <c r="T22" s="40">
        <f t="shared" si="7"/>
        <v>50.675934192067338</v>
      </c>
      <c r="U22" s="40">
        <f t="shared" si="11"/>
        <v>129.27560260170895</v>
      </c>
    </row>
    <row r="23" spans="1:21">
      <c r="A23" s="20">
        <v>2007</v>
      </c>
      <c r="B23" s="21">
        <v>108</v>
      </c>
      <c r="C23" s="22">
        <v>125</v>
      </c>
      <c r="D23" s="21">
        <v>6467</v>
      </c>
      <c r="E23" s="22">
        <v>8429</v>
      </c>
      <c r="F23" s="21">
        <v>21289</v>
      </c>
      <c r="G23" s="23">
        <v>1106.5</v>
      </c>
      <c r="H23" s="23">
        <v>1073.0999999999999</v>
      </c>
      <c r="I23" s="23">
        <v>1584.2</v>
      </c>
      <c r="J23" s="24">
        <v>14212</v>
      </c>
      <c r="K23" s="24"/>
      <c r="L23" s="20">
        <v>2007</v>
      </c>
      <c r="M23" s="40">
        <f t="shared" si="0"/>
        <v>1.1296882060551288</v>
      </c>
      <c r="N23" s="40">
        <f t="shared" si="1"/>
        <v>76.177135110709443</v>
      </c>
      <c r="O23" s="40">
        <f t="shared" si="9"/>
        <v>192.39945774966111</v>
      </c>
      <c r="P23" s="40">
        <f t="shared" si="3"/>
        <v>1.1648495014444136</v>
      </c>
      <c r="Q23" s="40">
        <f t="shared" si="4"/>
        <v>78.548131581399687</v>
      </c>
      <c r="R23" s="40">
        <f t="shared" si="10"/>
        <v>198.38784829000093</v>
      </c>
      <c r="S23" s="40">
        <f t="shared" si="6"/>
        <v>0.78904178765307409</v>
      </c>
      <c r="T23" s="40">
        <f t="shared" si="7"/>
        <v>53.206665825022093</v>
      </c>
      <c r="U23" s="40">
        <f t="shared" si="11"/>
        <v>134.38328493877034</v>
      </c>
    </row>
    <row r="24" spans="1:21">
      <c r="A24" s="20">
        <v>2008</v>
      </c>
      <c r="B24" s="21">
        <v>87</v>
      </c>
      <c r="C24" s="22">
        <v>99</v>
      </c>
      <c r="D24" s="21">
        <v>6697</v>
      </c>
      <c r="E24" s="22">
        <v>8490</v>
      </c>
      <c r="F24" s="21">
        <v>21468</v>
      </c>
      <c r="G24" s="23">
        <v>1171.2</v>
      </c>
      <c r="H24" s="23">
        <v>1093.5</v>
      </c>
      <c r="I24" s="23">
        <v>1601.8</v>
      </c>
      <c r="J24" s="24">
        <v>14212</v>
      </c>
      <c r="K24" s="24"/>
      <c r="L24" s="20">
        <v>2008</v>
      </c>
      <c r="M24" s="40">
        <f t="shared" si="0"/>
        <v>0.84528688524590168</v>
      </c>
      <c r="N24" s="40">
        <f t="shared" si="1"/>
        <v>72.489754098360649</v>
      </c>
      <c r="O24" s="40">
        <f t="shared" si="9"/>
        <v>183.29918032786884</v>
      </c>
      <c r="P24" s="40">
        <f t="shared" si="3"/>
        <v>0.90534979423868323</v>
      </c>
      <c r="Q24" s="40">
        <f t="shared" si="4"/>
        <v>77.640603566529492</v>
      </c>
      <c r="R24" s="40">
        <f t="shared" si="10"/>
        <v>196.32373113854595</v>
      </c>
      <c r="S24" s="40">
        <f t="shared" si="6"/>
        <v>0.61805468847546519</v>
      </c>
      <c r="T24" s="40">
        <f t="shared" si="7"/>
        <v>53.002871769259585</v>
      </c>
      <c r="U24" s="40">
        <f t="shared" si="11"/>
        <v>134.02422274940693</v>
      </c>
    </row>
    <row r="25" spans="1:21">
      <c r="A25" s="25">
        <v>2009</v>
      </c>
      <c r="B25" s="26">
        <v>104</v>
      </c>
      <c r="C25" s="27">
        <v>119</v>
      </c>
      <c r="D25" s="26">
        <v>6229</v>
      </c>
      <c r="E25" s="27">
        <v>7849</v>
      </c>
      <c r="F25" s="26">
        <v>21327</v>
      </c>
      <c r="G25" s="28">
        <v>1201.0999999999999</v>
      </c>
      <c r="H25" s="28">
        <v>1134.7</v>
      </c>
      <c r="I25" s="28">
        <v>1624.6</v>
      </c>
      <c r="J25" s="29">
        <v>14212</v>
      </c>
      <c r="K25" s="29"/>
      <c r="L25" s="25">
        <v>2009</v>
      </c>
      <c r="M25" s="41">
        <f t="shared" si="0"/>
        <v>0.99075847140121565</v>
      </c>
      <c r="N25" s="41">
        <f t="shared" si="1"/>
        <v>65.348430605278494</v>
      </c>
      <c r="O25" s="41">
        <f t="shared" si="9"/>
        <v>177.56223461826661</v>
      </c>
      <c r="P25" s="41">
        <f t="shared" si="3"/>
        <v>1.0487353485502777</v>
      </c>
      <c r="Q25" s="41">
        <f t="shared" si="4"/>
        <v>69.17246849387503</v>
      </c>
      <c r="R25" s="41">
        <f t="shared" si="10"/>
        <v>187.95276284480479</v>
      </c>
      <c r="S25" s="41">
        <f t="shared" si="6"/>
        <v>0.73248799704542666</v>
      </c>
      <c r="T25" s="41">
        <f t="shared" si="7"/>
        <v>48.31343099839961</v>
      </c>
      <c r="U25" s="41">
        <f t="shared" si="11"/>
        <v>131.2753908654438</v>
      </c>
    </row>
    <row r="26" spans="1:21" s="32" customFormat="1">
      <c r="A26" s="33" t="s">
        <v>102</v>
      </c>
      <c r="B26" s="34">
        <f>(B25-B3)/B3</f>
        <v>-0.54782608695652169</v>
      </c>
      <c r="C26" s="34">
        <f t="shared" ref="C26:I26" si="12">(C25-C3)/C3</f>
        <v>-0.53515625</v>
      </c>
      <c r="D26" s="34">
        <f t="shared" si="12"/>
        <v>-0.27729434969253974</v>
      </c>
      <c r="E26" s="34">
        <f t="shared" si="12"/>
        <v>-0.33034723999658733</v>
      </c>
      <c r="F26" s="34">
        <f t="shared" si="12"/>
        <v>-0.49509943181818183</v>
      </c>
      <c r="G26" s="34">
        <f t="shared" si="12"/>
        <v>0.43861540304228042</v>
      </c>
      <c r="H26" s="34">
        <f t="shared" si="12"/>
        <v>0.31118557892304144</v>
      </c>
      <c r="I26" s="34">
        <f t="shared" si="12"/>
        <v>0.16525606082341118</v>
      </c>
      <c r="J26" s="34"/>
      <c r="K26" s="34"/>
      <c r="L26" s="33" t="s">
        <v>102</v>
      </c>
      <c r="M26" s="34">
        <f>(M25-M3)/M3</f>
        <v>-0.67688115321372078</v>
      </c>
      <c r="N26" s="34">
        <f t="shared" ref="N26:T26" si="13">(N25-N3)/N3</f>
        <v>-0.53451578609037609</v>
      </c>
      <c r="O26" s="34">
        <f t="shared" si="13"/>
        <v>-0.64903714563733239</v>
      </c>
      <c r="P26" s="34">
        <f t="shared" si="13"/>
        <v>-0.6454782927205428</v>
      </c>
      <c r="Q26" s="34">
        <f t="shared" si="13"/>
        <v>-0.48927690269943303</v>
      </c>
      <c r="R26" s="34">
        <f t="shared" si="13"/>
        <v>-0.61492821741028869</v>
      </c>
      <c r="S26" s="34">
        <f t="shared" si="13"/>
        <v>-0.6010801697340884</v>
      </c>
      <c r="T26" s="34">
        <f t="shared" si="13"/>
        <v>-0.42531707620536863</v>
      </c>
      <c r="U26" s="34">
        <f t="shared" ref="U26" si="14">(U25-U3)/U3</f>
        <v>-0.56670419047206022</v>
      </c>
    </row>
    <row r="27" spans="1:21" s="32" customFormat="1" ht="51">
      <c r="A27" s="35" t="s">
        <v>103</v>
      </c>
      <c r="B27" s="34">
        <f t="shared" ref="B27:I27" si="15">(B25/B3)^(1/22)-1</f>
        <v>-3.5433735862818838E-2</v>
      </c>
      <c r="C27" s="34">
        <f t="shared" si="15"/>
        <v>-3.4221371575458792E-2</v>
      </c>
      <c r="D27" s="34">
        <f t="shared" si="15"/>
        <v>-1.4653094931621813E-2</v>
      </c>
      <c r="E27" s="34">
        <f t="shared" si="15"/>
        <v>-1.8061980803145916E-2</v>
      </c>
      <c r="F27" s="34">
        <f t="shared" si="15"/>
        <v>-3.058584406674103E-2</v>
      </c>
      <c r="G27" s="34">
        <f t="shared" si="15"/>
        <v>1.6668352598720126E-2</v>
      </c>
      <c r="H27" s="34">
        <f t="shared" si="15"/>
        <v>1.2391222385179868E-2</v>
      </c>
      <c r="I27" s="34">
        <f t="shared" si="15"/>
        <v>6.9760774137397341E-3</v>
      </c>
      <c r="J27" s="34"/>
      <c r="K27" s="34"/>
      <c r="L27" s="35" t="s">
        <v>142</v>
      </c>
      <c r="M27" s="34">
        <f t="shared" ref="M27:U27" si="16">(M25/M3)^(1/22)-1</f>
        <v>-5.0055383394298603E-2</v>
      </c>
      <c r="N27" s="34">
        <f t="shared" si="16"/>
        <v>-3.4160927025112309E-2</v>
      </c>
      <c r="O27" s="34">
        <f t="shared" si="16"/>
        <v>-4.6479460627129821E-2</v>
      </c>
      <c r="P27" s="34">
        <f t="shared" si="16"/>
        <v>-4.6042076353467354E-2</v>
      </c>
      <c r="Q27" s="34">
        <f t="shared" si="16"/>
        <v>-3.0080469402508636E-2</v>
      </c>
      <c r="R27" s="34">
        <f t="shared" si="16"/>
        <v>-4.2451046099221901E-2</v>
      </c>
      <c r="S27" s="34">
        <f t="shared" si="16"/>
        <v>-4.091204340723531E-2</v>
      </c>
      <c r="T27" s="34">
        <f t="shared" si="16"/>
        <v>-2.4864600836587814E-2</v>
      </c>
      <c r="U27" s="34">
        <f t="shared" si="16"/>
        <v>-3.7301701920220975E-2</v>
      </c>
    </row>
    <row r="29" spans="1:21" ht="85">
      <c r="A29" s="18" t="s">
        <v>20</v>
      </c>
      <c r="B29" s="30" t="s">
        <v>91</v>
      </c>
      <c r="C29" s="30" t="s">
        <v>94</v>
      </c>
      <c r="D29" s="30" t="s">
        <v>97</v>
      </c>
    </row>
    <row r="30" spans="1:21">
      <c r="A30" s="20">
        <v>1987</v>
      </c>
      <c r="B30" s="31">
        <f>M3</f>
        <v>3.066235477302671</v>
      </c>
      <c r="C30" s="31">
        <f>P3</f>
        <v>2.9581696325398661</v>
      </c>
      <c r="D30" s="31">
        <f>S3</f>
        <v>1.8361784535934587</v>
      </c>
    </row>
    <row r="31" spans="1:21">
      <c r="A31" s="20">
        <v>1988</v>
      </c>
      <c r="B31" s="31">
        <f t="shared" ref="B31:B52" si="17">M4</f>
        <v>2.6353108012290241</v>
      </c>
      <c r="C31" s="31">
        <f t="shared" ref="C31:C52" si="18">P4</f>
        <v>2.5340909090909092</v>
      </c>
      <c r="D31" s="31">
        <f t="shared" ref="D31:D52" si="19">S4</f>
        <v>1.5838068181818183</v>
      </c>
    </row>
    <row r="32" spans="1:21">
      <c r="A32" s="20">
        <v>1989</v>
      </c>
      <c r="B32" s="31">
        <f t="shared" si="17"/>
        <v>2.5736146533735216</v>
      </c>
      <c r="C32" s="31">
        <f t="shared" si="18"/>
        <v>2.4647496391695349</v>
      </c>
      <c r="D32" s="31">
        <f t="shared" si="19"/>
        <v>1.5583321634142919</v>
      </c>
    </row>
    <row r="33" spans="1:4">
      <c r="A33" s="20">
        <v>1990</v>
      </c>
      <c r="B33" s="31">
        <f t="shared" si="17"/>
        <v>2.5466893039049237</v>
      </c>
      <c r="C33" s="31">
        <f t="shared" si="18"/>
        <v>2.4369110798223765</v>
      </c>
      <c r="D33" s="31">
        <f t="shared" si="19"/>
        <v>1.5634771732332708</v>
      </c>
    </row>
    <row r="34" spans="1:4">
      <c r="A34" s="20">
        <v>1991</v>
      </c>
      <c r="B34" s="31">
        <f t="shared" si="17"/>
        <v>2.054259238584347</v>
      </c>
      <c r="C34" s="31">
        <f t="shared" si="18"/>
        <v>1.9491525423728815</v>
      </c>
      <c r="D34" s="31">
        <f t="shared" si="19"/>
        <v>1.2722118509299594</v>
      </c>
    </row>
    <row r="35" spans="1:4">
      <c r="A35" s="20">
        <v>1992</v>
      </c>
      <c r="B35" s="31">
        <f t="shared" si="17"/>
        <v>1.8131564400221118</v>
      </c>
      <c r="C35" s="31">
        <f t="shared" si="18"/>
        <v>1.7378404153862457</v>
      </c>
      <c r="D35" s="31">
        <f t="shared" si="19"/>
        <v>1.1259869550291794</v>
      </c>
    </row>
    <row r="36" spans="1:4">
      <c r="A36" s="20">
        <v>1993</v>
      </c>
      <c r="B36" s="31">
        <f t="shared" si="17"/>
        <v>2.3799126637554586</v>
      </c>
      <c r="C36" s="31">
        <f t="shared" si="18"/>
        <v>2.3017632773730332</v>
      </c>
      <c r="D36" s="31">
        <f t="shared" si="19"/>
        <v>1.4924351338399398</v>
      </c>
    </row>
    <row r="37" spans="1:4">
      <c r="A37" s="20">
        <v>1994</v>
      </c>
      <c r="B37" s="31">
        <f t="shared" si="17"/>
        <v>1.7506175491354312</v>
      </c>
      <c r="C37" s="31">
        <f t="shared" si="18"/>
        <v>1.690871369294606</v>
      </c>
      <c r="D37" s="31">
        <f t="shared" si="19"/>
        <v>1.1117931928245004</v>
      </c>
    </row>
    <row r="38" spans="1:4">
      <c r="A38" s="20">
        <v>1995</v>
      </c>
      <c r="B38" s="31">
        <f t="shared" si="17"/>
        <v>1.9251110640998519</v>
      </c>
      <c r="C38" s="31">
        <f t="shared" si="18"/>
        <v>1.8670496512105048</v>
      </c>
      <c r="D38" s="31">
        <f t="shared" si="19"/>
        <v>1.2386007894378657</v>
      </c>
    </row>
    <row r="39" spans="1:4">
      <c r="A39" s="20">
        <v>1996</v>
      </c>
      <c r="B39" s="31">
        <f t="shared" si="17"/>
        <v>1.8869891576313593</v>
      </c>
      <c r="C39" s="31">
        <f t="shared" si="18"/>
        <v>1.8497700562084822</v>
      </c>
      <c r="D39" s="31">
        <f t="shared" si="19"/>
        <v>1.227701281964322</v>
      </c>
    </row>
    <row r="40" spans="1:4">
      <c r="A40" s="20">
        <v>1997</v>
      </c>
      <c r="B40" s="31">
        <f t="shared" si="17"/>
        <v>1.5371917878881669</v>
      </c>
      <c r="C40" s="31">
        <f t="shared" si="18"/>
        <v>1.497939077108676</v>
      </c>
      <c r="D40" s="31">
        <f t="shared" si="19"/>
        <v>1.0058053192925611</v>
      </c>
    </row>
    <row r="41" spans="1:4">
      <c r="A41" s="20">
        <v>1998</v>
      </c>
      <c r="B41" s="31">
        <f t="shared" si="17"/>
        <v>1.6887816646562124</v>
      </c>
      <c r="C41" s="31">
        <f t="shared" si="18"/>
        <v>1.6879332864462975</v>
      </c>
      <c r="D41" s="31">
        <f t="shared" si="19"/>
        <v>1.1278952668680766</v>
      </c>
    </row>
    <row r="42" spans="1:4">
      <c r="A42" s="20">
        <v>1999</v>
      </c>
      <c r="B42" s="31">
        <f t="shared" si="17"/>
        <v>1.515001485295574</v>
      </c>
      <c r="C42" s="31">
        <f t="shared" si="18"/>
        <v>1.5126050420168067</v>
      </c>
      <c r="D42" s="31">
        <f t="shared" si="19"/>
        <v>1.0214981973561224</v>
      </c>
    </row>
    <row r="43" spans="1:4">
      <c r="A43" s="20">
        <v>2000</v>
      </c>
      <c r="B43" s="31">
        <f t="shared" si="17"/>
        <v>1.64177628325586</v>
      </c>
      <c r="C43" s="31">
        <f t="shared" si="18"/>
        <v>1.6190383302448064</v>
      </c>
      <c r="D43" s="31">
        <f t="shared" si="19"/>
        <v>1.1029900332225915</v>
      </c>
    </row>
    <row r="44" spans="1:4">
      <c r="A44" s="20">
        <v>2001</v>
      </c>
      <c r="B44" s="31">
        <f t="shared" si="17"/>
        <v>1.496039894397184</v>
      </c>
      <c r="C44" s="31">
        <f t="shared" si="18"/>
        <v>1.4639747392594011</v>
      </c>
      <c r="D44" s="31">
        <f t="shared" si="19"/>
        <v>1.0121055765032745</v>
      </c>
    </row>
    <row r="45" spans="1:4">
      <c r="A45" s="20">
        <v>2002</v>
      </c>
      <c r="B45" s="31">
        <f t="shared" si="17"/>
        <v>1.4742485161784415</v>
      </c>
      <c r="C45" s="31">
        <f t="shared" si="18"/>
        <v>1.4710096475308052</v>
      </c>
      <c r="D45" s="31">
        <f t="shared" si="19"/>
        <v>1.0140251530914597</v>
      </c>
    </row>
    <row r="46" spans="1:4">
      <c r="A46" s="20">
        <v>2003</v>
      </c>
      <c r="B46" s="31">
        <f t="shared" si="17"/>
        <v>1.5082664604080054</v>
      </c>
      <c r="C46" s="31">
        <f t="shared" si="18"/>
        <v>1.4828897338403042</v>
      </c>
      <c r="D46" s="31">
        <f t="shared" si="19"/>
        <v>1.0213434594736153</v>
      </c>
    </row>
    <row r="47" spans="1:4">
      <c r="A47" s="20">
        <v>2004</v>
      </c>
      <c r="B47" s="31">
        <f t="shared" si="17"/>
        <v>1.3248189096454441</v>
      </c>
      <c r="C47" s="31">
        <f t="shared" si="18"/>
        <v>1.2961581499440507</v>
      </c>
      <c r="D47" s="31">
        <f t="shared" si="19"/>
        <v>0.90689632674365495</v>
      </c>
    </row>
    <row r="48" spans="1:4">
      <c r="A48" s="20">
        <v>2005</v>
      </c>
      <c r="B48" s="31">
        <f t="shared" si="17"/>
        <v>1.3804113062259367</v>
      </c>
      <c r="C48" s="31">
        <f t="shared" si="18"/>
        <v>1.3441843452816387</v>
      </c>
      <c r="D48" s="31">
        <f t="shared" si="19"/>
        <v>0.95330739299610889</v>
      </c>
    </row>
    <row r="49" spans="1:4">
      <c r="A49" s="20">
        <v>2006</v>
      </c>
      <c r="B49" s="31">
        <f t="shared" si="17"/>
        <v>1.0783410138248848</v>
      </c>
      <c r="C49" s="31">
        <f t="shared" si="18"/>
        <v>1.1225175093543125</v>
      </c>
      <c r="D49" s="31">
        <f t="shared" si="19"/>
        <v>0.74607830633847727</v>
      </c>
    </row>
    <row r="50" spans="1:4">
      <c r="A50" s="20">
        <v>2007</v>
      </c>
      <c r="B50" s="31">
        <f t="shared" si="17"/>
        <v>1.1296882060551288</v>
      </c>
      <c r="C50" s="31">
        <f t="shared" si="18"/>
        <v>1.1648495014444136</v>
      </c>
      <c r="D50" s="31">
        <f t="shared" si="19"/>
        <v>0.78904178765307409</v>
      </c>
    </row>
    <row r="51" spans="1:4">
      <c r="A51" s="20">
        <v>2008</v>
      </c>
      <c r="B51" s="31">
        <f t="shared" si="17"/>
        <v>0.84528688524590168</v>
      </c>
      <c r="C51" s="31">
        <f t="shared" si="18"/>
        <v>0.90534979423868323</v>
      </c>
      <c r="D51" s="31">
        <f t="shared" si="19"/>
        <v>0.61805468847546519</v>
      </c>
    </row>
    <row r="52" spans="1:4">
      <c r="A52" s="25">
        <v>2009</v>
      </c>
      <c r="B52" s="31">
        <f t="shared" si="17"/>
        <v>0.99075847140121565</v>
      </c>
      <c r="C52" s="31">
        <f t="shared" si="18"/>
        <v>1.0487353485502777</v>
      </c>
      <c r="D52" s="31">
        <f t="shared" si="19"/>
        <v>0.73248799704542666</v>
      </c>
    </row>
    <row r="55" spans="1:4" ht="85">
      <c r="A55" s="18" t="s">
        <v>20</v>
      </c>
      <c r="B55" s="30" t="s">
        <v>92</v>
      </c>
      <c r="C55" s="30" t="s">
        <v>95</v>
      </c>
      <c r="D55" s="30" t="s">
        <v>98</v>
      </c>
    </row>
    <row r="56" spans="1:4">
      <c r="A56" s="20">
        <v>1987</v>
      </c>
      <c r="B56" s="31">
        <f>N3</f>
        <v>140.38807042759612</v>
      </c>
      <c r="C56" s="31">
        <f>Q3</f>
        <v>135.44025883984284</v>
      </c>
      <c r="D56" s="31">
        <f>T3</f>
        <v>84.069717400659869</v>
      </c>
    </row>
    <row r="57" spans="1:4">
      <c r="A57" s="20">
        <v>1988</v>
      </c>
      <c r="B57" s="31">
        <f t="shared" ref="B57:B78" si="20">N4</f>
        <v>124.56865989127864</v>
      </c>
      <c r="C57" s="31">
        <f t="shared" ref="C57:C78" si="21">Q4</f>
        <v>119.78409090909091</v>
      </c>
      <c r="D57" s="31">
        <f t="shared" ref="D57:D78" si="22">T4</f>
        <v>74.865056818181813</v>
      </c>
    </row>
    <row r="58" spans="1:4">
      <c r="A58" s="20">
        <v>1989</v>
      </c>
      <c r="B58" s="31">
        <f t="shared" si="20"/>
        <v>120.62369580338512</v>
      </c>
      <c r="C58" s="31">
        <f t="shared" si="21"/>
        <v>115.52126124125679</v>
      </c>
      <c r="D58" s="31">
        <f t="shared" si="22"/>
        <v>73.038045767232916</v>
      </c>
    </row>
    <row r="59" spans="1:4">
      <c r="A59" s="20">
        <v>1990</v>
      </c>
      <c r="B59" s="31">
        <f t="shared" si="20"/>
        <v>116.12903225806451</v>
      </c>
      <c r="C59" s="31">
        <f t="shared" si="21"/>
        <v>111.12314523990037</v>
      </c>
      <c r="D59" s="31">
        <f t="shared" si="22"/>
        <v>71.294559099437151</v>
      </c>
    </row>
    <row r="60" spans="1:4">
      <c r="A60" s="20">
        <v>1991</v>
      </c>
      <c r="B60" s="31">
        <f t="shared" si="20"/>
        <v>98.291838785307576</v>
      </c>
      <c r="C60" s="31">
        <f t="shared" si="21"/>
        <v>93.262711864406782</v>
      </c>
      <c r="D60" s="31">
        <f t="shared" si="22"/>
        <v>60.872571389061747</v>
      </c>
    </row>
    <row r="61" spans="1:4">
      <c r="A61" s="20">
        <v>1992</v>
      </c>
      <c r="B61" s="31">
        <f t="shared" si="20"/>
        <v>89.09894969596462</v>
      </c>
      <c r="C61" s="31">
        <f t="shared" si="21"/>
        <v>85.397901875596048</v>
      </c>
      <c r="D61" s="31">
        <f t="shared" si="22"/>
        <v>55.331273601098523</v>
      </c>
    </row>
    <row r="62" spans="1:4">
      <c r="A62" s="20">
        <v>1993</v>
      </c>
      <c r="B62" s="31">
        <f t="shared" si="20"/>
        <v>90.469432314410483</v>
      </c>
      <c r="C62" s="31">
        <f t="shared" si="21"/>
        <v>87.498680181607</v>
      </c>
      <c r="D62" s="31">
        <f t="shared" si="22"/>
        <v>56.733073184089818</v>
      </c>
    </row>
    <row r="63" spans="1:4">
      <c r="A63" s="20">
        <v>1994</v>
      </c>
      <c r="B63" s="31">
        <f t="shared" si="20"/>
        <v>87.73493717108795</v>
      </c>
      <c r="C63" s="31">
        <f t="shared" si="21"/>
        <v>84.74066390041493</v>
      </c>
      <c r="D63" s="31">
        <f t="shared" si="22"/>
        <v>55.719255166768981</v>
      </c>
    </row>
    <row r="64" spans="1:4">
      <c r="A64" s="20">
        <v>1995</v>
      </c>
      <c r="B64" s="31">
        <f t="shared" si="20"/>
        <v>88.227205415697071</v>
      </c>
      <c r="C64" s="31">
        <f t="shared" si="21"/>
        <v>85.566270004103416</v>
      </c>
      <c r="D64" s="31">
        <f t="shared" si="22"/>
        <v>56.764665850006807</v>
      </c>
    </row>
    <row r="65" spans="1:4">
      <c r="A65" s="20">
        <v>1996</v>
      </c>
      <c r="B65" s="31">
        <f t="shared" si="20"/>
        <v>90.450375312760642</v>
      </c>
      <c r="C65" s="31">
        <f t="shared" si="21"/>
        <v>88.666326009197746</v>
      </c>
      <c r="D65" s="31">
        <f t="shared" si="22"/>
        <v>58.848266974157227</v>
      </c>
    </row>
    <row r="66" spans="1:4">
      <c r="A66" s="20">
        <v>1997</v>
      </c>
      <c r="B66" s="31">
        <f t="shared" si="20"/>
        <v>86.361291653770763</v>
      </c>
      <c r="C66" s="31">
        <f t="shared" si="21"/>
        <v>84.156026942796828</v>
      </c>
      <c r="D66" s="31">
        <f t="shared" si="22"/>
        <v>56.507357904684753</v>
      </c>
    </row>
    <row r="67" spans="1:4">
      <c r="A67" s="20">
        <v>1998</v>
      </c>
      <c r="B67" s="31">
        <f t="shared" si="20"/>
        <v>91.21431443506232</v>
      </c>
      <c r="C67" s="31">
        <f t="shared" si="21"/>
        <v>91.168491911986337</v>
      </c>
      <c r="D67" s="31">
        <f t="shared" si="22"/>
        <v>60.919771735481703</v>
      </c>
    </row>
    <row r="68" spans="1:4">
      <c r="A68" s="20">
        <v>1999</v>
      </c>
      <c r="B68" s="31">
        <f t="shared" si="20"/>
        <v>97.36607584909396</v>
      </c>
      <c r="C68" s="31">
        <f t="shared" si="21"/>
        <v>97.212061295106281</v>
      </c>
      <c r="D68" s="31">
        <f t="shared" si="22"/>
        <v>65.649619441848046</v>
      </c>
    </row>
    <row r="69" spans="1:4">
      <c r="A69" s="20">
        <v>2000</v>
      </c>
      <c r="B69" s="31">
        <f t="shared" si="20"/>
        <v>100.4252793986747</v>
      </c>
      <c r="C69" s="31">
        <f t="shared" si="21"/>
        <v>99.034428947625088</v>
      </c>
      <c r="D69" s="31">
        <f t="shared" si="22"/>
        <v>67.468438538205987</v>
      </c>
    </row>
    <row r="70" spans="1:4">
      <c r="A70" s="20">
        <v>2001</v>
      </c>
      <c r="B70" s="31">
        <f t="shared" si="20"/>
        <v>100.28356311723869</v>
      </c>
      <c r="C70" s="31">
        <f t="shared" si="21"/>
        <v>98.13414984212038</v>
      </c>
      <c r="D70" s="31">
        <f t="shared" si="22"/>
        <v>67.844148971356745</v>
      </c>
    </row>
    <row r="71" spans="1:4">
      <c r="A71" s="20">
        <v>2002</v>
      </c>
      <c r="B71" s="31">
        <f t="shared" si="20"/>
        <v>96.52498564043654</v>
      </c>
      <c r="C71" s="31">
        <f t="shared" si="21"/>
        <v>96.312923870474734</v>
      </c>
      <c r="D71" s="31">
        <f t="shared" si="22"/>
        <v>66.392309211825904</v>
      </c>
    </row>
    <row r="72" spans="1:4">
      <c r="A72" s="20">
        <v>2003</v>
      </c>
      <c r="B72" s="31">
        <f t="shared" si="20"/>
        <v>89.210093783235038</v>
      </c>
      <c r="C72" s="31">
        <f t="shared" si="21"/>
        <v>87.709125475285177</v>
      </c>
      <c r="D72" s="31">
        <f t="shared" si="22"/>
        <v>60.409846798481077</v>
      </c>
    </row>
    <row r="73" spans="1:4">
      <c r="A73" s="20">
        <v>2004</v>
      </c>
      <c r="B73" s="31">
        <f t="shared" si="20"/>
        <v>83.539839878002283</v>
      </c>
      <c r="C73" s="31">
        <f t="shared" si="21"/>
        <v>81.732562476687804</v>
      </c>
      <c r="D73" s="31">
        <f t="shared" si="22"/>
        <v>57.186664056893058</v>
      </c>
    </row>
    <row r="74" spans="1:4">
      <c r="A74" s="20">
        <v>2005</v>
      </c>
      <c r="B74" s="31">
        <f t="shared" si="20"/>
        <v>75.302845337590384</v>
      </c>
      <c r="C74" s="31">
        <f t="shared" si="21"/>
        <v>73.326627651792251</v>
      </c>
      <c r="D74" s="31">
        <f t="shared" si="22"/>
        <v>52.003891050583661</v>
      </c>
    </row>
    <row r="75" spans="1:4">
      <c r="A75" s="20">
        <v>2006</v>
      </c>
      <c r="B75" s="31">
        <f t="shared" si="20"/>
        <v>73.244239631336413</v>
      </c>
      <c r="C75" s="31">
        <f t="shared" si="21"/>
        <v>76.244843135373685</v>
      </c>
      <c r="D75" s="31">
        <f t="shared" si="22"/>
        <v>50.675934192067338</v>
      </c>
    </row>
    <row r="76" spans="1:4">
      <c r="A76" s="20">
        <v>2007</v>
      </c>
      <c r="B76" s="31">
        <f t="shared" si="20"/>
        <v>76.177135110709443</v>
      </c>
      <c r="C76" s="31">
        <f t="shared" si="21"/>
        <v>78.548131581399687</v>
      </c>
      <c r="D76" s="31">
        <f t="shared" si="22"/>
        <v>53.206665825022093</v>
      </c>
    </row>
    <row r="77" spans="1:4">
      <c r="A77" s="20">
        <v>2008</v>
      </c>
      <c r="B77" s="31">
        <f t="shared" si="20"/>
        <v>72.489754098360649</v>
      </c>
      <c r="C77" s="31">
        <f t="shared" si="21"/>
        <v>77.640603566529492</v>
      </c>
      <c r="D77" s="31">
        <f t="shared" si="22"/>
        <v>53.002871769259585</v>
      </c>
    </row>
    <row r="78" spans="1:4">
      <c r="A78" s="25">
        <v>2009</v>
      </c>
      <c r="B78" s="31">
        <f t="shared" si="20"/>
        <v>65.348430605278494</v>
      </c>
      <c r="C78" s="31">
        <f t="shared" si="21"/>
        <v>69.17246849387503</v>
      </c>
      <c r="D78" s="31">
        <f t="shared" si="22"/>
        <v>48.31343099839961</v>
      </c>
    </row>
    <row r="81" spans="1:4" ht="85">
      <c r="A81" s="18" t="s">
        <v>20</v>
      </c>
      <c r="B81" s="30" t="s">
        <v>93</v>
      </c>
      <c r="C81" s="30" t="s">
        <v>96</v>
      </c>
      <c r="D81" s="30" t="s">
        <v>99</v>
      </c>
    </row>
    <row r="82" spans="1:4">
      <c r="A82" s="20">
        <v>1987</v>
      </c>
      <c r="B82" s="31">
        <f>O3</f>
        <v>505.92885375494069</v>
      </c>
      <c r="C82" s="31">
        <f>R3</f>
        <v>488.09798936907788</v>
      </c>
      <c r="D82" s="31">
        <f>U3</f>
        <v>302.96944484292067</v>
      </c>
    </row>
    <row r="83" spans="1:4">
      <c r="A83" s="20">
        <v>1988</v>
      </c>
      <c r="B83" s="31">
        <f t="shared" ref="B83:B104" si="23">O4</f>
        <v>441.65681871897897</v>
      </c>
      <c r="C83" s="31">
        <f t="shared" ref="C83:C104" si="24">R4</f>
        <v>424.69318181818181</v>
      </c>
      <c r="D83" s="31">
        <f t="shared" ref="D83:D104" si="25">U4</f>
        <v>265.43323863636363</v>
      </c>
    </row>
    <row r="84" spans="1:4">
      <c r="A84" s="20">
        <v>1989</v>
      </c>
      <c r="B84" s="31">
        <f t="shared" si="23"/>
        <v>464.49107349872475</v>
      </c>
      <c r="C84" s="31">
        <f t="shared" si="24"/>
        <v>444.84289996669253</v>
      </c>
      <c r="D84" s="31">
        <f t="shared" si="25"/>
        <v>281.25087743928123</v>
      </c>
    </row>
    <row r="85" spans="1:4">
      <c r="A85" s="20">
        <v>1990</v>
      </c>
      <c r="B85" s="31">
        <f t="shared" si="23"/>
        <v>450.97906055461232</v>
      </c>
      <c r="C85" s="31">
        <f t="shared" si="24"/>
        <v>431.53904473085674</v>
      </c>
      <c r="D85" s="31">
        <f t="shared" si="25"/>
        <v>276.86748662358417</v>
      </c>
    </row>
    <row r="86" spans="1:4">
      <c r="A86" s="20">
        <v>1991</v>
      </c>
      <c r="B86" s="31">
        <f t="shared" si="23"/>
        <v>401.48487216702017</v>
      </c>
      <c r="C86" s="31">
        <f t="shared" si="24"/>
        <v>380.94279661016947</v>
      </c>
      <c r="D86" s="31">
        <f t="shared" si="25"/>
        <v>248.64136071354491</v>
      </c>
    </row>
    <row r="87" spans="1:4">
      <c r="A87" s="20">
        <v>1992</v>
      </c>
      <c r="B87" s="31">
        <f t="shared" si="23"/>
        <v>395.31232725262578</v>
      </c>
      <c r="C87" s="31">
        <f t="shared" si="24"/>
        <v>378.89159690579629</v>
      </c>
      <c r="D87" s="31">
        <f t="shared" si="25"/>
        <v>245.49261929282525</v>
      </c>
    </row>
    <row r="88" spans="1:4">
      <c r="A88" s="20">
        <v>1993</v>
      </c>
      <c r="B88" s="31" t="str">
        <f t="shared" si="23"/>
        <v>na</v>
      </c>
      <c r="C88" s="31" t="str">
        <f t="shared" si="24"/>
        <v>na</v>
      </c>
      <c r="D88" s="31" t="str">
        <f t="shared" si="25"/>
        <v>na</v>
      </c>
    </row>
    <row r="89" spans="1:4">
      <c r="A89" s="20">
        <v>1994</v>
      </c>
      <c r="B89" s="31">
        <f t="shared" si="23"/>
        <v>417.03361615293738</v>
      </c>
      <c r="C89" s="31">
        <f t="shared" si="24"/>
        <v>402.80082987551862</v>
      </c>
      <c r="D89" s="31">
        <f t="shared" si="25"/>
        <v>264.85232930905124</v>
      </c>
    </row>
    <row r="90" spans="1:4">
      <c r="A90" s="20">
        <v>1995</v>
      </c>
      <c r="B90" s="31">
        <f t="shared" si="23"/>
        <v>415.6970594457373</v>
      </c>
      <c r="C90" s="31">
        <f t="shared" si="24"/>
        <v>403.15962248666392</v>
      </c>
      <c r="D90" s="31">
        <f t="shared" si="25"/>
        <v>267.45610453246223</v>
      </c>
    </row>
    <row r="91" spans="1:4">
      <c r="A91" s="20">
        <v>1996</v>
      </c>
      <c r="B91" s="31">
        <f t="shared" si="23"/>
        <v>405.95287739783151</v>
      </c>
      <c r="C91" s="31">
        <f t="shared" si="24"/>
        <v>397.94583546244257</v>
      </c>
      <c r="D91" s="31">
        <f t="shared" si="25"/>
        <v>264.11856474258974</v>
      </c>
    </row>
    <row r="92" spans="1:4">
      <c r="A92" s="20">
        <v>1997</v>
      </c>
      <c r="B92" s="31">
        <f t="shared" si="23"/>
        <v>400.98008872382132</v>
      </c>
      <c r="C92" s="31">
        <f t="shared" si="24"/>
        <v>390.74092691263695</v>
      </c>
      <c r="D92" s="31">
        <f t="shared" si="25"/>
        <v>262.36668016740919</v>
      </c>
    </row>
    <row r="93" spans="1:4">
      <c r="A93" s="20">
        <v>1998</v>
      </c>
      <c r="B93" s="31">
        <f t="shared" si="23"/>
        <v>397.92923200643344</v>
      </c>
      <c r="C93" s="31">
        <f t="shared" si="24"/>
        <v>397.72932784085197</v>
      </c>
      <c r="D93" s="31">
        <f t="shared" si="25"/>
        <v>265.76703591809331</v>
      </c>
    </row>
    <row r="94" spans="1:4">
      <c r="A94" s="20">
        <v>1999</v>
      </c>
      <c r="B94" s="31">
        <f t="shared" si="23"/>
        <v>413.3280522824042</v>
      </c>
      <c r="C94" s="31">
        <f t="shared" si="24"/>
        <v>412.67424616905589</v>
      </c>
      <c r="D94" s="31">
        <f t="shared" si="25"/>
        <v>278.68874349045268</v>
      </c>
    </row>
    <row r="95" spans="1:4">
      <c r="A95" s="20">
        <v>2000</v>
      </c>
      <c r="B95" s="31">
        <f t="shared" si="23"/>
        <v>401.57254475323901</v>
      </c>
      <c r="C95" s="31">
        <f t="shared" si="24"/>
        <v>396.01092363210768</v>
      </c>
      <c r="D95" s="31">
        <f t="shared" si="25"/>
        <v>269.78737541528238</v>
      </c>
    </row>
    <row r="96" spans="1:4">
      <c r="A96" s="20">
        <v>2001</v>
      </c>
      <c r="B96" s="31">
        <f t="shared" si="23"/>
        <v>398.82663537694333</v>
      </c>
      <c r="C96" s="31">
        <f t="shared" si="24"/>
        <v>390.27844225432978</v>
      </c>
      <c r="D96" s="31">
        <f t="shared" si="25"/>
        <v>269.81543957134352</v>
      </c>
    </row>
    <row r="97" spans="1:4">
      <c r="A97" s="20">
        <v>2002</v>
      </c>
      <c r="B97" s="31">
        <f t="shared" si="23"/>
        <v>384.1661880145511</v>
      </c>
      <c r="C97" s="31">
        <f t="shared" si="24"/>
        <v>383.32218932085198</v>
      </c>
      <c r="D97" s="31">
        <f t="shared" si="25"/>
        <v>264.23915190623563</v>
      </c>
    </row>
    <row r="98" spans="1:4">
      <c r="A98" s="20">
        <v>2003</v>
      </c>
      <c r="B98" s="31">
        <f t="shared" si="23"/>
        <v>293.67688291598188</v>
      </c>
      <c r="C98" s="31">
        <f t="shared" si="24"/>
        <v>288.7357414448669</v>
      </c>
      <c r="D98" s="31">
        <f t="shared" si="25"/>
        <v>198.86735629173756</v>
      </c>
    </row>
    <row r="99" spans="1:4">
      <c r="A99" s="20">
        <v>2004</v>
      </c>
      <c r="B99" s="31">
        <f t="shared" si="23"/>
        <v>209.22607701105605</v>
      </c>
      <c r="C99" s="31">
        <f t="shared" si="24"/>
        <v>204.69973890339423</v>
      </c>
      <c r="D99" s="31">
        <f t="shared" si="25"/>
        <v>143.22437528544398</v>
      </c>
    </row>
    <row r="100" spans="1:4">
      <c r="A100" s="20">
        <v>2005</v>
      </c>
      <c r="B100" s="31">
        <f t="shared" si="23"/>
        <v>195.51131561648981</v>
      </c>
      <c r="C100" s="31">
        <f t="shared" si="24"/>
        <v>190.38039502560352</v>
      </c>
      <c r="D100" s="31">
        <f t="shared" si="25"/>
        <v>135.01945525291828</v>
      </c>
    </row>
    <row r="101" spans="1:4">
      <c r="A101" s="20">
        <v>2006</v>
      </c>
      <c r="B101" s="31">
        <f t="shared" si="23"/>
        <v>186.84792626728111</v>
      </c>
      <c r="C101" s="31">
        <f t="shared" si="24"/>
        <v>194.50254245418787</v>
      </c>
      <c r="D101" s="31">
        <f t="shared" si="25"/>
        <v>129.27560260170895</v>
      </c>
    </row>
    <row r="102" spans="1:4">
      <c r="A102" s="20">
        <v>2007</v>
      </c>
      <c r="B102" s="31">
        <f t="shared" si="23"/>
        <v>192.39945774966111</v>
      </c>
      <c r="C102" s="31">
        <f t="shared" si="24"/>
        <v>198.38784829000093</v>
      </c>
      <c r="D102" s="31">
        <f t="shared" si="25"/>
        <v>134.38328493877034</v>
      </c>
    </row>
    <row r="103" spans="1:4">
      <c r="A103" s="20">
        <v>2008</v>
      </c>
      <c r="B103" s="31">
        <f t="shared" si="23"/>
        <v>183.29918032786884</v>
      </c>
      <c r="C103" s="31">
        <f t="shared" si="24"/>
        <v>196.32373113854595</v>
      </c>
      <c r="D103" s="31">
        <f t="shared" si="25"/>
        <v>134.02422274940693</v>
      </c>
    </row>
    <row r="104" spans="1:4">
      <c r="A104" s="25">
        <v>2009</v>
      </c>
      <c r="B104" s="31">
        <f t="shared" si="23"/>
        <v>177.56223461826661</v>
      </c>
      <c r="C104" s="31">
        <f t="shared" si="24"/>
        <v>187.95276284480479</v>
      </c>
      <c r="D104" s="31">
        <f t="shared" si="25"/>
        <v>131.2753908654438</v>
      </c>
    </row>
    <row r="106" spans="1:4" ht="18">
      <c r="A106" s="214" t="s">
        <v>88</v>
      </c>
      <c r="B106" s="214"/>
      <c r="C106" s="214"/>
    </row>
    <row r="107" spans="1:4" ht="52" customHeight="1">
      <c r="A107" s="37" t="s">
        <v>20</v>
      </c>
      <c r="B107" s="30" t="s">
        <v>100</v>
      </c>
      <c r="C107" s="30" t="s">
        <v>101</v>
      </c>
    </row>
    <row r="108" spans="1:4">
      <c r="A108" s="37">
        <v>1987</v>
      </c>
      <c r="B108" s="31">
        <f t="shared" ref="B108:B113" si="26">C3/F3*1000</f>
        <v>6.0606060606060606</v>
      </c>
      <c r="C108" s="31">
        <f t="shared" ref="C108:C113" si="27">E3/F3*1000</f>
        <v>277.48579545454544</v>
      </c>
    </row>
    <row r="109" spans="1:4">
      <c r="A109" s="37">
        <v>1988</v>
      </c>
      <c r="B109" s="31">
        <f t="shared" si="26"/>
        <v>5.9668744815776096</v>
      </c>
      <c r="C109" s="31">
        <f t="shared" si="27"/>
        <v>282.04853771439275</v>
      </c>
    </row>
    <row r="110" spans="1:4">
      <c r="A110" s="37">
        <v>1989</v>
      </c>
      <c r="B110" s="31">
        <f t="shared" si="26"/>
        <v>5.5407192951805726</v>
      </c>
      <c r="C110" s="31">
        <f t="shared" si="27"/>
        <v>259.69001921781017</v>
      </c>
    </row>
    <row r="111" spans="1:4">
      <c r="A111" s="37">
        <v>1990</v>
      </c>
      <c r="B111" s="31">
        <f t="shared" si="26"/>
        <v>5.6470233912257806</v>
      </c>
      <c r="C111" s="31">
        <f t="shared" si="27"/>
        <v>257.5042666398956</v>
      </c>
    </row>
    <row r="112" spans="1:4">
      <c r="A112" s="37">
        <v>1991</v>
      </c>
      <c r="B112" s="31">
        <f t="shared" si="26"/>
        <v>5.1166541531103142</v>
      </c>
      <c r="C112" s="31">
        <f t="shared" si="27"/>
        <v>244.82077806512612</v>
      </c>
    </row>
    <row r="113" spans="1:3">
      <c r="A113" s="37">
        <v>1992</v>
      </c>
      <c r="B113" s="31">
        <f t="shared" si="26"/>
        <v>4.5866428012081881</v>
      </c>
      <c r="C113" s="31">
        <f t="shared" si="27"/>
        <v>225.38874594473654</v>
      </c>
    </row>
    <row r="114" spans="1:3">
      <c r="A114" s="37">
        <v>1993</v>
      </c>
      <c r="B114" s="52" t="s">
        <v>105</v>
      </c>
      <c r="C114" s="52" t="s">
        <v>105</v>
      </c>
    </row>
    <row r="115" spans="1:3">
      <c r="A115" s="37">
        <v>1994</v>
      </c>
      <c r="B115" s="31">
        <f t="shared" ref="B115:B130" si="28">C10/F10*1000</f>
        <v>4.1977852176152464</v>
      </c>
      <c r="C115" s="31">
        <f t="shared" ref="C115:C130" si="29">E10/F10*1000</f>
        <v>210.37857326809169</v>
      </c>
    </row>
    <row r="116" spans="1:3">
      <c r="A116" s="37">
        <v>1995</v>
      </c>
      <c r="B116" s="31">
        <f t="shared" si="28"/>
        <v>4.6310432569974553</v>
      </c>
      <c r="C116" s="31">
        <f t="shared" si="29"/>
        <v>212.23918575063612</v>
      </c>
    </row>
    <row r="117" spans="1:3">
      <c r="A117" s="37">
        <v>1996</v>
      </c>
      <c r="B117" s="31">
        <f t="shared" si="28"/>
        <v>4.6482960528005348</v>
      </c>
      <c r="C117" s="31">
        <f t="shared" si="29"/>
        <v>222.81003621048308</v>
      </c>
    </row>
    <row r="118" spans="1:3">
      <c r="A118" s="37">
        <v>1997</v>
      </c>
      <c r="B118" s="31">
        <f t="shared" si="28"/>
        <v>3.8335863328787916</v>
      </c>
      <c r="C118" s="31">
        <f t="shared" si="29"/>
        <v>215.37551135925079</v>
      </c>
    </row>
    <row r="119" spans="1:3">
      <c r="A119" s="37">
        <v>1998</v>
      </c>
      <c r="B119" s="31">
        <f t="shared" si="28"/>
        <v>4.2439246198150862</v>
      </c>
      <c r="C119" s="31">
        <f t="shared" si="29"/>
        <v>229.2224523821553</v>
      </c>
    </row>
    <row r="120" spans="1:3">
      <c r="A120" s="37">
        <v>1999</v>
      </c>
      <c r="B120" s="31">
        <f t="shared" si="28"/>
        <v>3.6653730056058649</v>
      </c>
      <c r="C120" s="31">
        <f t="shared" si="29"/>
        <v>235.56609649753247</v>
      </c>
    </row>
    <row r="121" spans="1:3">
      <c r="A121" s="37">
        <v>2000</v>
      </c>
      <c r="B121" s="31">
        <f t="shared" si="28"/>
        <v>4.0883678545920255</v>
      </c>
      <c r="C121" s="31">
        <f t="shared" si="29"/>
        <v>250.08004334655075</v>
      </c>
    </row>
    <row r="122" spans="1:3">
      <c r="A122" s="37">
        <v>2001</v>
      </c>
      <c r="B122" s="31">
        <f t="shared" si="28"/>
        <v>3.7511032656663725</v>
      </c>
      <c r="C122" s="31">
        <f t="shared" si="29"/>
        <v>251.44650387368833</v>
      </c>
    </row>
    <row r="123" spans="1:3">
      <c r="A123" s="37">
        <v>2002</v>
      </c>
      <c r="B123" s="31">
        <f t="shared" si="28"/>
        <v>3.8375280338898583</v>
      </c>
      <c r="C123" s="31">
        <f t="shared" si="29"/>
        <v>251.25841016695739</v>
      </c>
    </row>
    <row r="124" spans="1:3">
      <c r="A124" s="37">
        <v>2003</v>
      </c>
      <c r="B124" s="31">
        <f t="shared" si="28"/>
        <v>5.1358024691358022</v>
      </c>
      <c r="C124" s="31">
        <f t="shared" si="29"/>
        <v>303.76954732510285</v>
      </c>
    </row>
    <row r="125" spans="1:3">
      <c r="A125" s="37">
        <v>2004</v>
      </c>
      <c r="B125" s="31">
        <f t="shared" si="28"/>
        <v>6.3319970845481057</v>
      </c>
      <c r="C125" s="31">
        <f t="shared" si="29"/>
        <v>399.28024781341111</v>
      </c>
    </row>
    <row r="126" spans="1:3">
      <c r="A126" s="37">
        <v>2005</v>
      </c>
      <c r="B126" s="31">
        <f t="shared" si="28"/>
        <v>7.0605187319884726</v>
      </c>
      <c r="C126" s="31">
        <f t="shared" si="29"/>
        <v>385.15850144092218</v>
      </c>
    </row>
    <row r="127" spans="1:3">
      <c r="A127" s="37">
        <v>2006</v>
      </c>
      <c r="B127" s="31">
        <f t="shared" si="28"/>
        <v>5.7712228086617676</v>
      </c>
      <c r="C127" s="31">
        <f t="shared" si="29"/>
        <v>391.99921077294925</v>
      </c>
    </row>
    <row r="128" spans="1:3">
      <c r="A128" s="37">
        <v>2007</v>
      </c>
      <c r="B128" s="31">
        <f t="shared" si="28"/>
        <v>5.8715768706843905</v>
      </c>
      <c r="C128" s="31">
        <f t="shared" si="29"/>
        <v>395.93217154398985</v>
      </c>
    </row>
    <row r="129" spans="1:5">
      <c r="A129" s="37">
        <v>2008</v>
      </c>
      <c r="B129" s="31">
        <f t="shared" si="28"/>
        <v>4.6115148127445504</v>
      </c>
      <c r="C129" s="31">
        <f t="shared" si="29"/>
        <v>395.47233091112355</v>
      </c>
    </row>
    <row r="130" spans="1:5">
      <c r="A130" s="37">
        <v>2009</v>
      </c>
      <c r="B130" s="31">
        <f t="shared" si="28"/>
        <v>5.5797814976321094</v>
      </c>
      <c r="C130" s="31">
        <f t="shared" si="29"/>
        <v>368.0311342429784</v>
      </c>
    </row>
    <row r="134" spans="1:5">
      <c r="A134" t="s">
        <v>136</v>
      </c>
    </row>
    <row r="135" spans="1:5" ht="85">
      <c r="A135" s="37" t="s">
        <v>20</v>
      </c>
      <c r="B135" s="38" t="s">
        <v>139</v>
      </c>
      <c r="C135" s="38" t="s">
        <v>140</v>
      </c>
      <c r="D135" t="s">
        <v>137</v>
      </c>
      <c r="E135" t="s">
        <v>138</v>
      </c>
    </row>
    <row r="136" spans="1:5">
      <c r="A136" s="37">
        <v>1992</v>
      </c>
      <c r="B136" s="31">
        <f t="shared" ref="B136:B152" si="30">D35*10</f>
        <v>11.259869550291794</v>
      </c>
      <c r="C136" s="31">
        <v>11.28</v>
      </c>
      <c r="D136" s="31">
        <f t="shared" ref="D136:D152" si="31">B35</f>
        <v>1.8131564400221118</v>
      </c>
      <c r="E136">
        <v>1.9</v>
      </c>
    </row>
    <row r="137" spans="1:5">
      <c r="A137" s="37">
        <v>1993</v>
      </c>
      <c r="B137" s="31">
        <f t="shared" si="30"/>
        <v>14.924351338399397</v>
      </c>
      <c r="C137" s="31">
        <v>11.05</v>
      </c>
      <c r="D137" s="31">
        <f t="shared" si="31"/>
        <v>2.3799126637554586</v>
      </c>
      <c r="E137">
        <v>1.9</v>
      </c>
    </row>
    <row r="138" spans="1:5">
      <c r="A138" s="37">
        <v>1994</v>
      </c>
      <c r="B138" s="31">
        <f t="shared" si="30"/>
        <v>11.117931928245003</v>
      </c>
      <c r="C138" s="31">
        <v>10.8</v>
      </c>
      <c r="D138" s="31">
        <f t="shared" si="31"/>
        <v>1.7506175491354312</v>
      </c>
      <c r="E138">
        <v>1.8</v>
      </c>
    </row>
    <row r="139" spans="1:5">
      <c r="A139" s="37">
        <v>1995</v>
      </c>
      <c r="B139" s="31">
        <f t="shared" si="30"/>
        <v>12.386007894378658</v>
      </c>
      <c r="C139" s="31">
        <v>11.16</v>
      </c>
      <c r="D139" s="31">
        <f t="shared" si="31"/>
        <v>1.9251110640998519</v>
      </c>
      <c r="E139">
        <v>1.8</v>
      </c>
    </row>
    <row r="140" spans="1:5">
      <c r="A140" s="37">
        <v>1996</v>
      </c>
      <c r="B140" s="31">
        <f t="shared" si="30"/>
        <v>12.27701281964322</v>
      </c>
      <c r="C140" s="31">
        <v>10.76</v>
      </c>
      <c r="D140" s="31">
        <f t="shared" si="31"/>
        <v>1.8869891576313593</v>
      </c>
      <c r="E140">
        <v>1.7</v>
      </c>
    </row>
    <row r="141" spans="1:5">
      <c r="A141" s="37">
        <v>1997</v>
      </c>
      <c r="B141" s="31">
        <f t="shared" si="30"/>
        <v>10.058053192925611</v>
      </c>
      <c r="C141" s="31">
        <v>9.5399999999999991</v>
      </c>
      <c r="D141" s="31">
        <f t="shared" si="31"/>
        <v>1.5371917878881669</v>
      </c>
      <c r="E141">
        <v>1.5</v>
      </c>
    </row>
    <row r="142" spans="1:5">
      <c r="A142" s="37">
        <v>1998</v>
      </c>
      <c r="B142" s="31">
        <f t="shared" si="30"/>
        <v>11.278952668680766</v>
      </c>
      <c r="C142" s="31">
        <v>9.3800000000000008</v>
      </c>
      <c r="D142" s="31">
        <f t="shared" si="31"/>
        <v>1.6887816646562124</v>
      </c>
      <c r="E142">
        <v>1.5</v>
      </c>
    </row>
    <row r="143" spans="1:5">
      <c r="A143" s="37">
        <v>1999</v>
      </c>
      <c r="B143" s="31">
        <f t="shared" si="30"/>
        <v>10.214981973561223</v>
      </c>
      <c r="C143" s="31">
        <v>9.32</v>
      </c>
      <c r="D143" s="31">
        <f t="shared" si="31"/>
        <v>1.515001485295574</v>
      </c>
      <c r="E143">
        <v>1.4</v>
      </c>
    </row>
    <row r="144" spans="1:5">
      <c r="A144" s="37">
        <v>2000</v>
      </c>
      <c r="B144" s="31">
        <f t="shared" si="30"/>
        <v>11.029900332225914</v>
      </c>
      <c r="C144" s="31">
        <v>9.49</v>
      </c>
      <c r="D144" s="31">
        <f t="shared" si="31"/>
        <v>1.64177628325586</v>
      </c>
    </row>
    <row r="145" spans="1:5">
      <c r="A145" s="37">
        <v>2001</v>
      </c>
      <c r="B145" s="31">
        <f t="shared" si="30"/>
        <v>10.121055765032745</v>
      </c>
      <c r="C145" s="31">
        <v>8.9499999999999993</v>
      </c>
      <c r="D145" s="31">
        <f t="shared" si="31"/>
        <v>1.496039894397184</v>
      </c>
      <c r="E145">
        <v>1.4</v>
      </c>
    </row>
    <row r="146" spans="1:5">
      <c r="A146" s="37">
        <v>2002</v>
      </c>
      <c r="B146" s="31">
        <f t="shared" si="30"/>
        <v>10.140251530914597</v>
      </c>
      <c r="C146" s="31">
        <v>8.73</v>
      </c>
      <c r="D146" s="31">
        <f t="shared" si="31"/>
        <v>1.4742485161784415</v>
      </c>
      <c r="E146">
        <v>1.3</v>
      </c>
    </row>
    <row r="147" spans="1:5">
      <c r="A147" s="37">
        <v>2003</v>
      </c>
      <c r="B147" s="31">
        <f t="shared" si="30"/>
        <v>10.213434594736153</v>
      </c>
      <c r="C147" s="31">
        <v>8.15</v>
      </c>
      <c r="D147" s="31">
        <f t="shared" si="31"/>
        <v>1.5082664604080054</v>
      </c>
      <c r="E147">
        <v>1.2</v>
      </c>
    </row>
    <row r="148" spans="1:5">
      <c r="A148" s="37">
        <v>2004</v>
      </c>
      <c r="B148" s="31">
        <f t="shared" si="30"/>
        <v>9.0689632674365495</v>
      </c>
      <c r="C148" s="31">
        <v>7.86</v>
      </c>
      <c r="D148" s="31">
        <f t="shared" si="31"/>
        <v>1.3248189096454441</v>
      </c>
      <c r="E148">
        <v>1.2</v>
      </c>
    </row>
    <row r="149" spans="1:5">
      <c r="A149" s="37">
        <v>2005</v>
      </c>
      <c r="B149" s="31">
        <f t="shared" si="30"/>
        <v>9.5330739299610894</v>
      </c>
      <c r="C149" s="31">
        <v>7.98</v>
      </c>
      <c r="D149" s="31">
        <f t="shared" si="31"/>
        <v>1.3804113062259367</v>
      </c>
      <c r="E149">
        <v>1.2</v>
      </c>
    </row>
    <row r="150" spans="1:5">
      <c r="A150" s="37">
        <v>2006</v>
      </c>
      <c r="B150" s="31">
        <f t="shared" si="30"/>
        <v>7.4607830633847723</v>
      </c>
      <c r="C150" s="31">
        <v>7.72</v>
      </c>
      <c r="D150" s="31">
        <f t="shared" si="31"/>
        <v>1.0783410138248848</v>
      </c>
    </row>
    <row r="151" spans="1:5">
      <c r="A151" s="37">
        <v>2007</v>
      </c>
      <c r="B151" s="31">
        <f t="shared" si="30"/>
        <v>7.8904178765307407</v>
      </c>
      <c r="C151" s="31">
        <v>7.62</v>
      </c>
      <c r="D151" s="31">
        <f t="shared" si="31"/>
        <v>1.1296882060551288</v>
      </c>
    </row>
    <row r="152" spans="1:5">
      <c r="A152" s="37">
        <v>2008</v>
      </c>
      <c r="B152" s="31">
        <f t="shared" si="30"/>
        <v>6.1805468847546514</v>
      </c>
      <c r="C152" s="31">
        <v>6.85</v>
      </c>
      <c r="D152" s="31">
        <f t="shared" si="31"/>
        <v>0.84528688524590168</v>
      </c>
    </row>
  </sheetData>
  <mergeCells count="3">
    <mergeCell ref="A1:J1"/>
    <mergeCell ref="L1:U1"/>
    <mergeCell ref="A106:C106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72"/>
  <sheetViews>
    <sheetView showGridLines="0" workbookViewId="0">
      <selection activeCell="A3" sqref="A3:I28"/>
    </sheetView>
  </sheetViews>
  <sheetFormatPr baseColWidth="10" defaultColWidth="10.83203125" defaultRowHeight="16"/>
  <cols>
    <col min="1" max="1" width="11.5" customWidth="1"/>
  </cols>
  <sheetData>
    <row r="1" spans="1:9">
      <c r="A1" s="51" t="s">
        <v>63</v>
      </c>
      <c r="B1" s="51"/>
      <c r="C1" s="51"/>
      <c r="D1" s="51"/>
      <c r="E1" s="51"/>
      <c r="F1" s="51"/>
      <c r="G1" s="51"/>
      <c r="H1" s="51"/>
      <c r="I1" s="51"/>
    </row>
    <row r="2" spans="1:9">
      <c r="A2" s="51"/>
      <c r="B2" s="51"/>
      <c r="C2" s="51"/>
      <c r="D2" s="51"/>
      <c r="E2" s="51"/>
      <c r="F2" s="51"/>
      <c r="G2" s="51"/>
      <c r="H2" s="51"/>
      <c r="I2" s="51"/>
    </row>
    <row r="3" spans="1:9">
      <c r="A3" s="65" t="s">
        <v>30</v>
      </c>
      <c r="B3" s="65" t="s">
        <v>31</v>
      </c>
      <c r="C3" s="65" t="s">
        <v>32</v>
      </c>
      <c r="D3" s="65" t="s">
        <v>33</v>
      </c>
      <c r="E3" s="65" t="s">
        <v>34</v>
      </c>
      <c r="F3" s="65" t="s">
        <v>35</v>
      </c>
      <c r="G3" s="65" t="s">
        <v>36</v>
      </c>
      <c r="H3" s="65" t="s">
        <v>37</v>
      </c>
      <c r="I3" s="65" t="s">
        <v>38</v>
      </c>
    </row>
    <row r="4" spans="1:9">
      <c r="A4" s="66" t="s">
        <v>39</v>
      </c>
      <c r="B4" s="67">
        <v>11</v>
      </c>
      <c r="C4" s="67">
        <v>5</v>
      </c>
      <c r="D4" s="67">
        <v>10</v>
      </c>
      <c r="E4" s="67">
        <v>9</v>
      </c>
      <c r="F4" s="67">
        <v>7</v>
      </c>
      <c r="G4" s="67">
        <v>15</v>
      </c>
      <c r="H4" s="67">
        <v>17</v>
      </c>
      <c r="I4" s="68">
        <f>SUM(B4:H4)</f>
        <v>74</v>
      </c>
    </row>
    <row r="5" spans="1:9">
      <c r="A5" s="66" t="s">
        <v>40</v>
      </c>
      <c r="B5" s="67">
        <v>8</v>
      </c>
      <c r="C5" s="67">
        <v>4</v>
      </c>
      <c r="D5" s="67">
        <v>5</v>
      </c>
      <c r="E5" s="67">
        <v>6</v>
      </c>
      <c r="F5" s="67">
        <v>9</v>
      </c>
      <c r="G5" s="67">
        <v>29</v>
      </c>
      <c r="H5" s="67">
        <v>28</v>
      </c>
      <c r="I5" s="68">
        <f t="shared" ref="I5:I27" si="0">SUM(B5:H5)</f>
        <v>89</v>
      </c>
    </row>
    <row r="6" spans="1:9">
      <c r="A6" s="66" t="s">
        <v>41</v>
      </c>
      <c r="B6" s="67">
        <v>3</v>
      </c>
      <c r="C6" s="67">
        <v>4</v>
      </c>
      <c r="D6" s="67">
        <v>5</v>
      </c>
      <c r="E6" s="67">
        <v>5</v>
      </c>
      <c r="F6" s="67">
        <v>7</v>
      </c>
      <c r="G6" s="67">
        <v>28</v>
      </c>
      <c r="H6" s="67">
        <v>22</v>
      </c>
      <c r="I6" s="68">
        <f t="shared" si="0"/>
        <v>74</v>
      </c>
    </row>
    <row r="7" spans="1:9">
      <c r="A7" s="66" t="s">
        <v>42</v>
      </c>
      <c r="B7" s="67">
        <v>0</v>
      </c>
      <c r="C7" s="67">
        <v>1</v>
      </c>
      <c r="D7" s="67">
        <v>1</v>
      </c>
      <c r="E7" s="67">
        <v>2</v>
      </c>
      <c r="F7" s="67">
        <v>6</v>
      </c>
      <c r="G7" s="67">
        <v>10</v>
      </c>
      <c r="H7" s="67">
        <v>18</v>
      </c>
      <c r="I7" s="68">
        <f t="shared" si="0"/>
        <v>38</v>
      </c>
    </row>
    <row r="8" spans="1:9">
      <c r="A8" s="66" t="s">
        <v>43</v>
      </c>
      <c r="B8" s="67">
        <v>4</v>
      </c>
      <c r="C8" s="67">
        <v>6</v>
      </c>
      <c r="D8" s="67">
        <v>3</v>
      </c>
      <c r="E8" s="67">
        <v>6</v>
      </c>
      <c r="F8" s="67">
        <v>11</v>
      </c>
      <c r="G8" s="67">
        <v>8</v>
      </c>
      <c r="H8" s="67">
        <v>8</v>
      </c>
      <c r="I8" s="68">
        <f t="shared" si="0"/>
        <v>46</v>
      </c>
    </row>
    <row r="9" spans="1:9">
      <c r="A9" s="66" t="s">
        <v>44</v>
      </c>
      <c r="B9" s="67">
        <v>5</v>
      </c>
      <c r="C9" s="67">
        <v>5</v>
      </c>
      <c r="D9" s="67">
        <v>10</v>
      </c>
      <c r="E9" s="67">
        <v>11</v>
      </c>
      <c r="F9" s="67">
        <v>9</v>
      </c>
      <c r="G9" s="67">
        <v>16</v>
      </c>
      <c r="H9" s="67">
        <v>13</v>
      </c>
      <c r="I9" s="68">
        <f t="shared" si="0"/>
        <v>69</v>
      </c>
    </row>
    <row r="10" spans="1:9">
      <c r="A10" s="66" t="s">
        <v>45</v>
      </c>
      <c r="B10" s="67">
        <v>28</v>
      </c>
      <c r="C10" s="67">
        <v>24</v>
      </c>
      <c r="D10" s="67">
        <v>27</v>
      </c>
      <c r="E10" s="67">
        <v>27</v>
      </c>
      <c r="F10" s="67">
        <v>22</v>
      </c>
      <c r="G10" s="67">
        <v>11</v>
      </c>
      <c r="H10" s="67">
        <v>11</v>
      </c>
      <c r="I10" s="68">
        <f t="shared" si="0"/>
        <v>150</v>
      </c>
    </row>
    <row r="11" spans="1:9">
      <c r="A11" s="66" t="s">
        <v>46</v>
      </c>
      <c r="B11" s="67">
        <v>32</v>
      </c>
      <c r="C11" s="67">
        <v>40</v>
      </c>
      <c r="D11" s="67">
        <v>44</v>
      </c>
      <c r="E11" s="67">
        <v>51</v>
      </c>
      <c r="F11" s="67">
        <v>34</v>
      </c>
      <c r="G11" s="67">
        <v>19</v>
      </c>
      <c r="H11" s="67">
        <v>11</v>
      </c>
      <c r="I11" s="68">
        <f t="shared" si="0"/>
        <v>231</v>
      </c>
    </row>
    <row r="12" spans="1:9">
      <c r="A12" s="66" t="s">
        <v>47</v>
      </c>
      <c r="B12" s="67">
        <v>81</v>
      </c>
      <c r="C12" s="67">
        <v>83</v>
      </c>
      <c r="D12" s="67">
        <v>107</v>
      </c>
      <c r="E12" s="67">
        <v>118</v>
      </c>
      <c r="F12" s="67">
        <v>87</v>
      </c>
      <c r="G12" s="67">
        <v>33</v>
      </c>
      <c r="H12" s="67">
        <v>18</v>
      </c>
      <c r="I12" s="68">
        <f t="shared" si="0"/>
        <v>527</v>
      </c>
    </row>
    <row r="13" spans="1:9">
      <c r="A13" s="66" t="s">
        <v>48</v>
      </c>
      <c r="B13" s="67">
        <v>52</v>
      </c>
      <c r="C13" s="67">
        <v>62</v>
      </c>
      <c r="D13" s="67">
        <v>52</v>
      </c>
      <c r="E13" s="67">
        <v>71</v>
      </c>
      <c r="F13" s="67">
        <v>49</v>
      </c>
      <c r="G13" s="67">
        <v>28</v>
      </c>
      <c r="H13" s="67">
        <v>19</v>
      </c>
      <c r="I13" s="68">
        <f t="shared" si="0"/>
        <v>333</v>
      </c>
    </row>
    <row r="14" spans="1:9">
      <c r="A14" s="66" t="s">
        <v>49</v>
      </c>
      <c r="B14" s="67">
        <v>45</v>
      </c>
      <c r="C14" s="67">
        <v>48</v>
      </c>
      <c r="D14" s="67">
        <v>49</v>
      </c>
      <c r="E14" s="67">
        <v>43</v>
      </c>
      <c r="F14" s="67">
        <v>39</v>
      </c>
      <c r="G14" s="67">
        <v>32</v>
      </c>
      <c r="H14" s="67">
        <v>41</v>
      </c>
      <c r="I14" s="68">
        <f t="shared" si="0"/>
        <v>297</v>
      </c>
    </row>
    <row r="15" spans="1:9">
      <c r="A15" s="66" t="s">
        <v>50</v>
      </c>
      <c r="B15" s="67">
        <v>39</v>
      </c>
      <c r="C15" s="67">
        <v>50</v>
      </c>
      <c r="D15" s="67">
        <v>53</v>
      </c>
      <c r="E15" s="67">
        <v>58</v>
      </c>
      <c r="F15" s="67">
        <v>57</v>
      </c>
      <c r="G15" s="67">
        <v>67</v>
      </c>
      <c r="H15" s="67">
        <v>46</v>
      </c>
      <c r="I15" s="68">
        <f t="shared" si="0"/>
        <v>370</v>
      </c>
    </row>
    <row r="16" spans="1:9">
      <c r="A16" s="66" t="s">
        <v>51</v>
      </c>
      <c r="B16" s="67">
        <v>60</v>
      </c>
      <c r="C16" s="67">
        <v>43</v>
      </c>
      <c r="D16" s="67">
        <v>49</v>
      </c>
      <c r="E16" s="67">
        <v>46</v>
      </c>
      <c r="F16" s="67">
        <v>54</v>
      </c>
      <c r="G16" s="67">
        <v>59</v>
      </c>
      <c r="H16" s="67">
        <v>45</v>
      </c>
      <c r="I16" s="68">
        <f t="shared" si="0"/>
        <v>356</v>
      </c>
    </row>
    <row r="17" spans="1:9">
      <c r="A17" s="66" t="s">
        <v>52</v>
      </c>
      <c r="B17" s="67">
        <v>54</v>
      </c>
      <c r="C17" s="67">
        <v>41</v>
      </c>
      <c r="D17" s="67">
        <v>45</v>
      </c>
      <c r="E17" s="67">
        <v>65</v>
      </c>
      <c r="F17" s="67">
        <v>50</v>
      </c>
      <c r="G17" s="67">
        <v>56</v>
      </c>
      <c r="H17" s="67">
        <v>45</v>
      </c>
      <c r="I17" s="68">
        <f t="shared" si="0"/>
        <v>356</v>
      </c>
    </row>
    <row r="18" spans="1:9">
      <c r="A18" s="66" t="s">
        <v>53</v>
      </c>
      <c r="B18" s="67">
        <v>58</v>
      </c>
      <c r="C18" s="67">
        <v>49</v>
      </c>
      <c r="D18" s="67">
        <v>64</v>
      </c>
      <c r="E18" s="67">
        <v>61</v>
      </c>
      <c r="F18" s="67">
        <v>51</v>
      </c>
      <c r="G18" s="67">
        <v>54</v>
      </c>
      <c r="H18" s="67">
        <v>65</v>
      </c>
      <c r="I18" s="68">
        <f t="shared" si="0"/>
        <v>402</v>
      </c>
    </row>
    <row r="19" spans="1:9">
      <c r="A19" s="66" t="s">
        <v>54</v>
      </c>
      <c r="B19" s="67">
        <v>73</v>
      </c>
      <c r="C19" s="67">
        <v>72</v>
      </c>
      <c r="D19" s="67">
        <v>95</v>
      </c>
      <c r="E19" s="67">
        <v>80</v>
      </c>
      <c r="F19" s="67">
        <v>82</v>
      </c>
      <c r="G19" s="67">
        <v>49</v>
      </c>
      <c r="H19" s="67">
        <v>47</v>
      </c>
      <c r="I19" s="68">
        <f t="shared" si="0"/>
        <v>498</v>
      </c>
    </row>
    <row r="20" spans="1:9">
      <c r="A20" s="66" t="s">
        <v>55</v>
      </c>
      <c r="B20" s="67">
        <v>69</v>
      </c>
      <c r="C20" s="67">
        <v>75</v>
      </c>
      <c r="D20" s="67">
        <v>61</v>
      </c>
      <c r="E20" s="67">
        <v>96</v>
      </c>
      <c r="F20" s="67">
        <v>91</v>
      </c>
      <c r="G20" s="67">
        <v>43</v>
      </c>
      <c r="H20" s="67">
        <v>56</v>
      </c>
      <c r="I20" s="68">
        <f t="shared" si="0"/>
        <v>491</v>
      </c>
    </row>
    <row r="21" spans="1:9">
      <c r="A21" s="66" t="s">
        <v>56</v>
      </c>
      <c r="B21" s="67">
        <v>78</v>
      </c>
      <c r="C21" s="67">
        <v>99</v>
      </c>
      <c r="D21" s="67">
        <v>95</v>
      </c>
      <c r="E21" s="67">
        <v>109</v>
      </c>
      <c r="F21" s="67">
        <v>110</v>
      </c>
      <c r="G21" s="67">
        <v>47</v>
      </c>
      <c r="H21" s="67">
        <v>32</v>
      </c>
      <c r="I21" s="68">
        <f t="shared" si="0"/>
        <v>570</v>
      </c>
    </row>
    <row r="22" spans="1:9">
      <c r="A22" s="66" t="s">
        <v>57</v>
      </c>
      <c r="B22" s="67">
        <v>50</v>
      </c>
      <c r="C22" s="67">
        <v>55</v>
      </c>
      <c r="D22" s="67">
        <v>64</v>
      </c>
      <c r="E22" s="67">
        <v>79</v>
      </c>
      <c r="F22" s="67">
        <v>68</v>
      </c>
      <c r="G22" s="67">
        <v>56</v>
      </c>
      <c r="H22" s="67">
        <v>39</v>
      </c>
      <c r="I22" s="68">
        <f t="shared" si="0"/>
        <v>411</v>
      </c>
    </row>
    <row r="23" spans="1:9">
      <c r="A23" s="66" t="s">
        <v>58</v>
      </c>
      <c r="B23" s="67">
        <v>30</v>
      </c>
      <c r="C23" s="67">
        <v>21</v>
      </c>
      <c r="D23" s="67">
        <v>34</v>
      </c>
      <c r="E23" s="67">
        <v>30</v>
      </c>
      <c r="F23" s="67">
        <v>37</v>
      </c>
      <c r="G23" s="67">
        <v>40</v>
      </c>
      <c r="H23" s="67">
        <v>24</v>
      </c>
      <c r="I23" s="68">
        <f t="shared" si="0"/>
        <v>216</v>
      </c>
    </row>
    <row r="24" spans="1:9">
      <c r="A24" s="66" t="s">
        <v>59</v>
      </c>
      <c r="B24" s="67">
        <v>19</v>
      </c>
      <c r="C24" s="67">
        <v>24</v>
      </c>
      <c r="D24" s="67">
        <v>20</v>
      </c>
      <c r="E24" s="67">
        <v>32</v>
      </c>
      <c r="F24" s="67">
        <v>23</v>
      </c>
      <c r="G24" s="67">
        <v>27</v>
      </c>
      <c r="H24" s="67">
        <v>23</v>
      </c>
      <c r="I24" s="68">
        <f t="shared" si="0"/>
        <v>168</v>
      </c>
    </row>
    <row r="25" spans="1:9">
      <c r="A25" s="66" t="s">
        <v>60</v>
      </c>
      <c r="B25" s="67">
        <v>15</v>
      </c>
      <c r="C25" s="67">
        <v>20</v>
      </c>
      <c r="D25" s="67">
        <v>19</v>
      </c>
      <c r="E25" s="67">
        <v>26</v>
      </c>
      <c r="F25" s="67">
        <v>34</v>
      </c>
      <c r="G25" s="67">
        <v>29</v>
      </c>
      <c r="H25" s="67">
        <v>22</v>
      </c>
      <c r="I25" s="68">
        <f t="shared" si="0"/>
        <v>165</v>
      </c>
    </row>
    <row r="26" spans="1:9">
      <c r="A26" s="66" t="s">
        <v>61</v>
      </c>
      <c r="B26" s="67">
        <v>12</v>
      </c>
      <c r="C26" s="67">
        <v>23</v>
      </c>
      <c r="D26" s="67">
        <v>24</v>
      </c>
      <c r="E26" s="67">
        <v>20</v>
      </c>
      <c r="F26" s="67">
        <v>33</v>
      </c>
      <c r="G26" s="67">
        <v>30</v>
      </c>
      <c r="H26" s="67">
        <v>18</v>
      </c>
      <c r="I26" s="68">
        <f t="shared" si="0"/>
        <v>160</v>
      </c>
    </row>
    <row r="27" spans="1:9">
      <c r="A27" s="66" t="s">
        <v>62</v>
      </c>
      <c r="B27" s="67">
        <v>15</v>
      </c>
      <c r="C27" s="67">
        <v>10</v>
      </c>
      <c r="D27" s="67">
        <v>17</v>
      </c>
      <c r="E27" s="67">
        <v>17</v>
      </c>
      <c r="F27" s="67">
        <v>25</v>
      </c>
      <c r="G27" s="67">
        <v>40</v>
      </c>
      <c r="H27" s="67">
        <v>14</v>
      </c>
      <c r="I27" s="68">
        <f t="shared" si="0"/>
        <v>138</v>
      </c>
    </row>
    <row r="28" spans="1:9">
      <c r="A28" s="68" t="s">
        <v>38</v>
      </c>
      <c r="B28" s="68">
        <f>SUM(B4:B27)</f>
        <v>841</v>
      </c>
      <c r="C28" s="68">
        <f t="shared" ref="C28:I28" si="1">SUM(C4:C27)</f>
        <v>864</v>
      </c>
      <c r="D28" s="68">
        <f t="shared" si="1"/>
        <v>953</v>
      </c>
      <c r="E28" s="68">
        <f t="shared" si="1"/>
        <v>1068</v>
      </c>
      <c r="F28" s="68">
        <f t="shared" si="1"/>
        <v>995</v>
      </c>
      <c r="G28" s="68">
        <f t="shared" si="1"/>
        <v>826</v>
      </c>
      <c r="H28" s="68">
        <f t="shared" si="1"/>
        <v>682</v>
      </c>
      <c r="I28" s="68">
        <f t="shared" si="1"/>
        <v>6229</v>
      </c>
    </row>
    <row r="29" spans="1:9">
      <c r="A29" s="51"/>
      <c r="B29" s="51"/>
      <c r="C29" s="51"/>
      <c r="D29" s="51"/>
      <c r="E29" s="51"/>
      <c r="F29" s="51"/>
      <c r="G29" s="51"/>
      <c r="H29" s="51"/>
      <c r="I29" s="51"/>
    </row>
    <row r="66" spans="1:2">
      <c r="A66" t="s">
        <v>31</v>
      </c>
      <c r="B66" s="6">
        <f>B28</f>
        <v>841</v>
      </c>
    </row>
    <row r="67" spans="1:2">
      <c r="A67" t="s">
        <v>32</v>
      </c>
      <c r="B67" s="6">
        <f>C28</f>
        <v>864</v>
      </c>
    </row>
    <row r="68" spans="1:2">
      <c r="A68" t="s">
        <v>33</v>
      </c>
      <c r="B68" s="6">
        <f>D28</f>
        <v>953</v>
      </c>
    </row>
    <row r="69" spans="1:2">
      <c r="A69" t="s">
        <v>34</v>
      </c>
      <c r="B69" s="6">
        <f>E28</f>
        <v>1068</v>
      </c>
    </row>
    <row r="70" spans="1:2">
      <c r="A70" t="s">
        <v>35</v>
      </c>
      <c r="B70" s="6">
        <f>F28</f>
        <v>995</v>
      </c>
    </row>
    <row r="71" spans="1:2">
      <c r="A71" t="s">
        <v>36</v>
      </c>
      <c r="B71" s="6">
        <f>G28</f>
        <v>826</v>
      </c>
    </row>
    <row r="72" spans="1:2">
      <c r="A72" t="s">
        <v>37</v>
      </c>
      <c r="B72" s="6">
        <f>H28</f>
        <v>682</v>
      </c>
    </row>
  </sheetData>
  <conditionalFormatting sqref="B4:H2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5" right="0.75" top="1" bottom="1" header="0.5" footer="0.5"/>
  <pageSetup paperSize="9" orientation="portrait" horizontalDpi="4294967292" verticalDpi="429496729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7"/>
  <sheetViews>
    <sheetView workbookViewId="0">
      <selection activeCell="A2" sqref="A2"/>
    </sheetView>
  </sheetViews>
  <sheetFormatPr baseColWidth="10" defaultColWidth="10.83203125" defaultRowHeight="16"/>
  <sheetData>
    <row r="1" spans="1:8">
      <c r="A1" t="s">
        <v>64</v>
      </c>
    </row>
    <row r="2" spans="1:8">
      <c r="A2" s="4" t="s">
        <v>30</v>
      </c>
      <c r="B2" s="4" t="s">
        <v>31</v>
      </c>
      <c r="C2" s="4" t="s">
        <v>32</v>
      </c>
      <c r="D2" s="4" t="s">
        <v>33</v>
      </c>
      <c r="E2" s="4" t="s">
        <v>34</v>
      </c>
      <c r="F2" s="4" t="s">
        <v>35</v>
      </c>
      <c r="G2" s="4" t="s">
        <v>36</v>
      </c>
      <c r="H2" s="4" t="s">
        <v>37</v>
      </c>
    </row>
    <row r="3" spans="1:8">
      <c r="A3" s="3" t="s">
        <v>39</v>
      </c>
      <c r="B3">
        <v>11</v>
      </c>
      <c r="C3">
        <v>12</v>
      </c>
      <c r="D3">
        <v>13</v>
      </c>
      <c r="E3">
        <v>14</v>
      </c>
      <c r="F3">
        <v>15</v>
      </c>
      <c r="G3">
        <v>16</v>
      </c>
      <c r="H3">
        <v>17</v>
      </c>
    </row>
    <row r="4" spans="1:8">
      <c r="A4" s="3" t="s">
        <v>40</v>
      </c>
      <c r="B4">
        <f>B3+'casualty statistics'!B5</f>
        <v>19</v>
      </c>
      <c r="C4">
        <f>C3+'casualty statistics'!C5</f>
        <v>16</v>
      </c>
      <c r="D4">
        <f>D3+'casualty statistics'!D5</f>
        <v>18</v>
      </c>
      <c r="E4">
        <f>E3+'casualty statistics'!E5</f>
        <v>20</v>
      </c>
      <c r="F4">
        <f>F3+'casualty statistics'!F5</f>
        <v>24</v>
      </c>
      <c r="G4">
        <f>G3+'casualty statistics'!G5</f>
        <v>45</v>
      </c>
      <c r="H4">
        <f>H3+'casualty statistics'!H5</f>
        <v>45</v>
      </c>
    </row>
    <row r="5" spans="1:8">
      <c r="A5" s="3" t="s">
        <v>41</v>
      </c>
      <c r="B5">
        <f>B4+'casualty statistics'!B6</f>
        <v>22</v>
      </c>
      <c r="C5">
        <f>C4+'casualty statistics'!C6</f>
        <v>20</v>
      </c>
      <c r="D5">
        <f>D4+'casualty statistics'!D6</f>
        <v>23</v>
      </c>
      <c r="E5">
        <f>E4+'casualty statistics'!E6</f>
        <v>25</v>
      </c>
      <c r="F5">
        <f>F4+'casualty statistics'!F6</f>
        <v>31</v>
      </c>
      <c r="G5">
        <f>G4+'casualty statistics'!G6</f>
        <v>73</v>
      </c>
      <c r="H5">
        <f>H4+'casualty statistics'!H6</f>
        <v>67</v>
      </c>
    </row>
    <row r="6" spans="1:8">
      <c r="A6" s="3" t="s">
        <v>42</v>
      </c>
      <c r="B6">
        <f>B5+'casualty statistics'!B7</f>
        <v>22</v>
      </c>
      <c r="C6">
        <f>C5+'casualty statistics'!C7</f>
        <v>21</v>
      </c>
      <c r="D6">
        <f>D5+'casualty statistics'!D7</f>
        <v>24</v>
      </c>
      <c r="E6">
        <f>E5+'casualty statistics'!E7</f>
        <v>27</v>
      </c>
      <c r="F6">
        <f>F5+'casualty statistics'!F7</f>
        <v>37</v>
      </c>
      <c r="G6">
        <f>G5+'casualty statistics'!G7</f>
        <v>83</v>
      </c>
      <c r="H6">
        <f>H5+'casualty statistics'!H7</f>
        <v>85</v>
      </c>
    </row>
    <row r="7" spans="1:8">
      <c r="A7" s="3" t="s">
        <v>43</v>
      </c>
      <c r="B7">
        <f>B6+'casualty statistics'!B8</f>
        <v>26</v>
      </c>
      <c r="C7">
        <f>C6+'casualty statistics'!C8</f>
        <v>27</v>
      </c>
      <c r="D7">
        <f>D6+'casualty statistics'!D8</f>
        <v>27</v>
      </c>
      <c r="E7">
        <f>E6+'casualty statistics'!E8</f>
        <v>33</v>
      </c>
      <c r="F7">
        <f>F6+'casualty statistics'!F8</f>
        <v>48</v>
      </c>
      <c r="G7">
        <f>G6+'casualty statistics'!G8</f>
        <v>91</v>
      </c>
      <c r="H7">
        <f>H6+'casualty statistics'!H8</f>
        <v>93</v>
      </c>
    </row>
    <row r="8" spans="1:8">
      <c r="A8" s="3" t="s">
        <v>44</v>
      </c>
      <c r="B8">
        <f>B7+'casualty statistics'!B9</f>
        <v>31</v>
      </c>
      <c r="C8">
        <f>C7+'casualty statistics'!C9</f>
        <v>32</v>
      </c>
      <c r="D8">
        <f>D7+'casualty statistics'!D9</f>
        <v>37</v>
      </c>
      <c r="E8">
        <f>E7+'casualty statistics'!E9</f>
        <v>44</v>
      </c>
      <c r="F8">
        <f>F7+'casualty statistics'!F9</f>
        <v>57</v>
      </c>
      <c r="G8">
        <f>G7+'casualty statistics'!G9</f>
        <v>107</v>
      </c>
      <c r="H8">
        <f>H7+'casualty statistics'!H9</f>
        <v>106</v>
      </c>
    </row>
    <row r="9" spans="1:8">
      <c r="A9" s="3" t="s">
        <v>45</v>
      </c>
      <c r="B9">
        <f>B8+'casualty statistics'!B10</f>
        <v>59</v>
      </c>
      <c r="C9">
        <f>C8+'casualty statistics'!C10</f>
        <v>56</v>
      </c>
      <c r="D9">
        <f>D8+'casualty statistics'!D10</f>
        <v>64</v>
      </c>
      <c r="E9">
        <f>E8+'casualty statistics'!E10</f>
        <v>71</v>
      </c>
      <c r="F9">
        <f>F8+'casualty statistics'!F10</f>
        <v>79</v>
      </c>
      <c r="G9">
        <f>G8+'casualty statistics'!G10</f>
        <v>118</v>
      </c>
      <c r="H9">
        <f>H8+'casualty statistics'!H10</f>
        <v>117</v>
      </c>
    </row>
    <row r="10" spans="1:8">
      <c r="A10" s="3" t="s">
        <v>46</v>
      </c>
      <c r="B10">
        <f>B9+'casualty statistics'!B11</f>
        <v>91</v>
      </c>
      <c r="C10">
        <f>C9+'casualty statistics'!C11</f>
        <v>96</v>
      </c>
      <c r="D10">
        <f>D9+'casualty statistics'!D11</f>
        <v>108</v>
      </c>
      <c r="E10">
        <f>E9+'casualty statistics'!E11</f>
        <v>122</v>
      </c>
      <c r="F10">
        <f>F9+'casualty statistics'!F11</f>
        <v>113</v>
      </c>
      <c r="G10">
        <f>G9+'casualty statistics'!G11</f>
        <v>137</v>
      </c>
      <c r="H10">
        <f>H9+'casualty statistics'!H11</f>
        <v>128</v>
      </c>
    </row>
    <row r="11" spans="1:8">
      <c r="A11" s="3" t="s">
        <v>47</v>
      </c>
      <c r="B11">
        <f>B10+'casualty statistics'!B12</f>
        <v>172</v>
      </c>
      <c r="C11">
        <f>C10+'casualty statistics'!C12</f>
        <v>179</v>
      </c>
      <c r="D11">
        <f>D10+'casualty statistics'!D12</f>
        <v>215</v>
      </c>
      <c r="E11">
        <f>E10+'casualty statistics'!E12</f>
        <v>240</v>
      </c>
      <c r="F11">
        <f>F10+'casualty statistics'!F12</f>
        <v>200</v>
      </c>
      <c r="G11">
        <f>G10+'casualty statistics'!G12</f>
        <v>170</v>
      </c>
      <c r="H11">
        <f>H10+'casualty statistics'!H12</f>
        <v>146</v>
      </c>
    </row>
    <row r="12" spans="1:8">
      <c r="A12" s="3" t="s">
        <v>48</v>
      </c>
      <c r="B12">
        <f>B11+'casualty statistics'!B13</f>
        <v>224</v>
      </c>
      <c r="C12">
        <f>C11+'casualty statistics'!C13</f>
        <v>241</v>
      </c>
      <c r="D12">
        <f>D11+'casualty statistics'!D13</f>
        <v>267</v>
      </c>
      <c r="E12">
        <f>E11+'casualty statistics'!E13</f>
        <v>311</v>
      </c>
      <c r="F12">
        <f>F11+'casualty statistics'!F13</f>
        <v>249</v>
      </c>
      <c r="G12">
        <f>G11+'casualty statistics'!G13</f>
        <v>198</v>
      </c>
      <c r="H12">
        <f>H11+'casualty statistics'!H13</f>
        <v>165</v>
      </c>
    </row>
    <row r="13" spans="1:8">
      <c r="A13" s="3" t="s">
        <v>49</v>
      </c>
      <c r="B13">
        <f>B12+'casualty statistics'!B14</f>
        <v>269</v>
      </c>
      <c r="C13">
        <f>C12+'casualty statistics'!C14</f>
        <v>289</v>
      </c>
      <c r="D13">
        <f>D12+'casualty statistics'!D14</f>
        <v>316</v>
      </c>
      <c r="E13">
        <f>E12+'casualty statistics'!E14</f>
        <v>354</v>
      </c>
      <c r="F13">
        <f>F12+'casualty statistics'!F14</f>
        <v>288</v>
      </c>
      <c r="G13">
        <f>G12+'casualty statistics'!G14</f>
        <v>230</v>
      </c>
      <c r="H13">
        <f>H12+'casualty statistics'!H14</f>
        <v>206</v>
      </c>
    </row>
    <row r="14" spans="1:8">
      <c r="A14" s="3" t="s">
        <v>50</v>
      </c>
      <c r="B14">
        <f>B13+'casualty statistics'!B15</f>
        <v>308</v>
      </c>
      <c r="C14">
        <f>C13+'casualty statistics'!C15</f>
        <v>339</v>
      </c>
      <c r="D14">
        <f>D13+'casualty statistics'!D15</f>
        <v>369</v>
      </c>
      <c r="E14">
        <f>E13+'casualty statistics'!E15</f>
        <v>412</v>
      </c>
      <c r="F14">
        <f>F13+'casualty statistics'!F15</f>
        <v>345</v>
      </c>
      <c r="G14">
        <f>G13+'casualty statistics'!G15</f>
        <v>297</v>
      </c>
      <c r="H14">
        <f>H13+'casualty statistics'!H15</f>
        <v>252</v>
      </c>
    </row>
    <row r="15" spans="1:8">
      <c r="A15" s="3" t="s">
        <v>51</v>
      </c>
      <c r="B15">
        <f>B14+'casualty statistics'!B16</f>
        <v>368</v>
      </c>
      <c r="C15">
        <f>C14+'casualty statistics'!C16</f>
        <v>382</v>
      </c>
      <c r="D15">
        <f>D14+'casualty statistics'!D16</f>
        <v>418</v>
      </c>
      <c r="E15">
        <f>E14+'casualty statistics'!E16</f>
        <v>458</v>
      </c>
      <c r="F15">
        <f>F14+'casualty statistics'!F16</f>
        <v>399</v>
      </c>
      <c r="G15">
        <f>G14+'casualty statistics'!G16</f>
        <v>356</v>
      </c>
      <c r="H15">
        <f>H14+'casualty statistics'!H16</f>
        <v>297</v>
      </c>
    </row>
    <row r="16" spans="1:8">
      <c r="A16" s="3" t="s">
        <v>52</v>
      </c>
      <c r="B16">
        <f>B15+'casualty statistics'!B17</f>
        <v>422</v>
      </c>
      <c r="C16">
        <f>C15+'casualty statistics'!C17</f>
        <v>423</v>
      </c>
      <c r="D16">
        <f>D15+'casualty statistics'!D17</f>
        <v>463</v>
      </c>
      <c r="E16">
        <f>E15+'casualty statistics'!E17</f>
        <v>523</v>
      </c>
      <c r="F16">
        <f>F15+'casualty statistics'!F17</f>
        <v>449</v>
      </c>
      <c r="G16">
        <f>G15+'casualty statistics'!G17</f>
        <v>412</v>
      </c>
      <c r="H16">
        <f>H15+'casualty statistics'!H17</f>
        <v>342</v>
      </c>
    </row>
    <row r="17" spans="1:8">
      <c r="A17" s="3" t="s">
        <v>53</v>
      </c>
      <c r="B17">
        <f>B16+'casualty statistics'!B18</f>
        <v>480</v>
      </c>
      <c r="C17">
        <f>C16+'casualty statistics'!C18</f>
        <v>472</v>
      </c>
      <c r="D17">
        <f>D16+'casualty statistics'!D18</f>
        <v>527</v>
      </c>
      <c r="E17">
        <f>E16+'casualty statistics'!E18</f>
        <v>584</v>
      </c>
      <c r="F17">
        <f>F16+'casualty statistics'!F18</f>
        <v>500</v>
      </c>
      <c r="G17">
        <f>G16+'casualty statistics'!G18</f>
        <v>466</v>
      </c>
      <c r="H17">
        <f>H16+'casualty statistics'!H18</f>
        <v>407</v>
      </c>
    </row>
    <row r="18" spans="1:8">
      <c r="A18" s="3" t="s">
        <v>54</v>
      </c>
      <c r="B18">
        <f>B17+'casualty statistics'!B19</f>
        <v>553</v>
      </c>
      <c r="C18">
        <f>C17+'casualty statistics'!C19</f>
        <v>544</v>
      </c>
      <c r="D18">
        <f>D17+'casualty statistics'!D19</f>
        <v>622</v>
      </c>
      <c r="E18">
        <f>E17+'casualty statistics'!E19</f>
        <v>664</v>
      </c>
      <c r="F18">
        <f>F17+'casualty statistics'!F19</f>
        <v>582</v>
      </c>
      <c r="G18">
        <f>G17+'casualty statistics'!G19</f>
        <v>515</v>
      </c>
      <c r="H18">
        <f>H17+'casualty statistics'!H19</f>
        <v>454</v>
      </c>
    </row>
    <row r="19" spans="1:8">
      <c r="A19" s="3" t="s">
        <v>55</v>
      </c>
      <c r="B19">
        <f>B18+'casualty statistics'!B20</f>
        <v>622</v>
      </c>
      <c r="C19">
        <f>C18+'casualty statistics'!C20</f>
        <v>619</v>
      </c>
      <c r="D19">
        <f>D18+'casualty statistics'!D20</f>
        <v>683</v>
      </c>
      <c r="E19">
        <f>E18+'casualty statistics'!E20</f>
        <v>760</v>
      </c>
      <c r="F19">
        <f>F18+'casualty statistics'!F20</f>
        <v>673</v>
      </c>
      <c r="G19">
        <f>G18+'casualty statistics'!G20</f>
        <v>558</v>
      </c>
      <c r="H19">
        <f>H18+'casualty statistics'!H20</f>
        <v>510</v>
      </c>
    </row>
    <row r="20" spans="1:8">
      <c r="A20" s="3" t="s">
        <v>56</v>
      </c>
      <c r="B20">
        <f>B19+'casualty statistics'!B21</f>
        <v>700</v>
      </c>
      <c r="C20">
        <f>C19+'casualty statistics'!C21</f>
        <v>718</v>
      </c>
      <c r="D20">
        <f>D19+'casualty statistics'!D21</f>
        <v>778</v>
      </c>
      <c r="E20">
        <f>E19+'casualty statistics'!E21</f>
        <v>869</v>
      </c>
      <c r="F20">
        <f>F19+'casualty statistics'!F21</f>
        <v>783</v>
      </c>
      <c r="G20">
        <f>G19+'casualty statistics'!G21</f>
        <v>605</v>
      </c>
      <c r="H20">
        <f>H19+'casualty statistics'!H21</f>
        <v>542</v>
      </c>
    </row>
    <row r="21" spans="1:8">
      <c r="A21" s="3" t="s">
        <v>57</v>
      </c>
      <c r="B21">
        <f>B20+'casualty statistics'!B22</f>
        <v>750</v>
      </c>
      <c r="C21">
        <f>C20+'casualty statistics'!C22</f>
        <v>773</v>
      </c>
      <c r="D21">
        <f>D20+'casualty statistics'!D22</f>
        <v>842</v>
      </c>
      <c r="E21">
        <f>E20+'casualty statistics'!E22</f>
        <v>948</v>
      </c>
      <c r="F21">
        <f>F20+'casualty statistics'!F22</f>
        <v>851</v>
      </c>
      <c r="G21">
        <f>G20+'casualty statistics'!G22</f>
        <v>661</v>
      </c>
      <c r="H21">
        <f>H20+'casualty statistics'!H22</f>
        <v>581</v>
      </c>
    </row>
    <row r="22" spans="1:8">
      <c r="A22" s="3" t="s">
        <v>58</v>
      </c>
      <c r="B22">
        <f>B21+'casualty statistics'!B23</f>
        <v>780</v>
      </c>
      <c r="C22">
        <f>C21+'casualty statistics'!C23</f>
        <v>794</v>
      </c>
      <c r="D22">
        <f>D21+'casualty statistics'!D23</f>
        <v>876</v>
      </c>
      <c r="E22">
        <f>E21+'casualty statistics'!E23</f>
        <v>978</v>
      </c>
      <c r="F22">
        <f>F21+'casualty statistics'!F23</f>
        <v>888</v>
      </c>
      <c r="G22">
        <f>G21+'casualty statistics'!G23</f>
        <v>701</v>
      </c>
      <c r="H22">
        <f>H21+'casualty statistics'!H23</f>
        <v>605</v>
      </c>
    </row>
    <row r="23" spans="1:8">
      <c r="A23" s="3" t="s">
        <v>59</v>
      </c>
      <c r="B23">
        <f>B22+'casualty statistics'!B24</f>
        <v>799</v>
      </c>
      <c r="C23">
        <f>C22+'casualty statistics'!C24</f>
        <v>818</v>
      </c>
      <c r="D23">
        <f>D22+'casualty statistics'!D24</f>
        <v>896</v>
      </c>
      <c r="E23">
        <f>E22+'casualty statistics'!E24</f>
        <v>1010</v>
      </c>
      <c r="F23">
        <f>F22+'casualty statistics'!F24</f>
        <v>911</v>
      </c>
      <c r="G23">
        <f>G22+'casualty statistics'!G24</f>
        <v>728</v>
      </c>
      <c r="H23">
        <f>H22+'casualty statistics'!H24</f>
        <v>628</v>
      </c>
    </row>
    <row r="24" spans="1:8">
      <c r="A24" s="3" t="s">
        <v>60</v>
      </c>
      <c r="B24">
        <f>B23+'casualty statistics'!B25</f>
        <v>814</v>
      </c>
      <c r="C24">
        <f>C23+'casualty statistics'!C25</f>
        <v>838</v>
      </c>
      <c r="D24">
        <f>D23+'casualty statistics'!D25</f>
        <v>915</v>
      </c>
      <c r="E24">
        <f>E23+'casualty statistics'!E25</f>
        <v>1036</v>
      </c>
      <c r="F24">
        <f>F23+'casualty statistics'!F25</f>
        <v>945</v>
      </c>
      <c r="G24">
        <f>G23+'casualty statistics'!G25</f>
        <v>757</v>
      </c>
      <c r="H24">
        <f>H23+'casualty statistics'!H25</f>
        <v>650</v>
      </c>
    </row>
    <row r="25" spans="1:8">
      <c r="A25" s="3" t="s">
        <v>61</v>
      </c>
      <c r="B25">
        <f>B24+'casualty statistics'!B26</f>
        <v>826</v>
      </c>
      <c r="C25">
        <f>C24+'casualty statistics'!C26</f>
        <v>861</v>
      </c>
      <c r="D25">
        <f>D24+'casualty statistics'!D26</f>
        <v>939</v>
      </c>
      <c r="E25">
        <f>E24+'casualty statistics'!E26</f>
        <v>1056</v>
      </c>
      <c r="F25">
        <f>F24+'casualty statistics'!F26</f>
        <v>978</v>
      </c>
      <c r="G25">
        <f>G24+'casualty statistics'!G26</f>
        <v>787</v>
      </c>
      <c r="H25">
        <f>H24+'casualty statistics'!H26</f>
        <v>668</v>
      </c>
    </row>
    <row r="26" spans="1:8">
      <c r="A26" s="3" t="s">
        <v>62</v>
      </c>
      <c r="B26">
        <f>B25+'casualty statistics'!B27</f>
        <v>841</v>
      </c>
      <c r="C26">
        <f>C25+'casualty statistics'!C27</f>
        <v>871</v>
      </c>
      <c r="D26">
        <f>D25+'casualty statistics'!D27</f>
        <v>956</v>
      </c>
      <c r="E26">
        <f>E25+'casualty statistics'!E27</f>
        <v>1073</v>
      </c>
      <c r="F26">
        <f>F25+'casualty statistics'!F27</f>
        <v>1003</v>
      </c>
      <c r="G26">
        <f>G25+'casualty statistics'!G27</f>
        <v>827</v>
      </c>
      <c r="H26">
        <f>H25+'casualty statistics'!H27</f>
        <v>682</v>
      </c>
    </row>
    <row r="27" spans="1:8">
      <c r="A27" s="5"/>
      <c r="B27" s="5"/>
      <c r="C27" s="5"/>
      <c r="D27" s="5"/>
      <c r="E27" s="5"/>
      <c r="F27" s="5"/>
      <c r="G27" s="5"/>
      <c r="H27" s="5"/>
    </row>
  </sheetData>
  <phoneticPr fontId="6" type="noConversion"/>
  <pageMargins left="0.75" right="0.75" top="1" bottom="1" header="0.5" footer="0.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5"/>
  <sheetViews>
    <sheetView showGridLines="0" tabSelected="1" workbookViewId="0">
      <selection activeCell="T17" sqref="T17"/>
    </sheetView>
  </sheetViews>
  <sheetFormatPr baseColWidth="10" defaultColWidth="10.83203125" defaultRowHeight="16"/>
  <cols>
    <col min="1" max="1" width="10.83203125" style="1"/>
    <col min="3" max="3" width="12" customWidth="1"/>
  </cols>
  <sheetData>
    <row r="1" spans="1:9" ht="31">
      <c r="A1" s="48" t="s">
        <v>79</v>
      </c>
      <c r="B1" s="48" t="s">
        <v>80</v>
      </c>
      <c r="C1" s="48" t="s">
        <v>81</v>
      </c>
      <c r="D1" s="48" t="s">
        <v>82</v>
      </c>
      <c r="E1" s="48" t="s">
        <v>83</v>
      </c>
      <c r="F1" s="48" t="s">
        <v>84</v>
      </c>
      <c r="H1" t="s">
        <v>81</v>
      </c>
      <c r="I1" t="s">
        <v>84</v>
      </c>
    </row>
    <row r="2" spans="1:9">
      <c r="A2" s="49" t="s">
        <v>85</v>
      </c>
      <c r="B2" s="50">
        <v>31071</v>
      </c>
      <c r="C2" s="51">
        <v>53</v>
      </c>
      <c r="D2" s="51">
        <v>3</v>
      </c>
      <c r="E2" s="51">
        <v>2</v>
      </c>
      <c r="F2" s="51">
        <v>11</v>
      </c>
      <c r="H2">
        <v>53</v>
      </c>
      <c r="I2">
        <v>11</v>
      </c>
    </row>
    <row r="3" spans="1:9">
      <c r="A3" s="49" t="s">
        <v>86</v>
      </c>
      <c r="B3" s="50">
        <v>30715</v>
      </c>
      <c r="C3" s="51">
        <v>57</v>
      </c>
      <c r="D3" s="51">
        <v>1</v>
      </c>
      <c r="E3" s="51"/>
      <c r="F3" s="51">
        <v>4</v>
      </c>
      <c r="H3">
        <v>57</v>
      </c>
      <c r="I3">
        <v>4</v>
      </c>
    </row>
    <row r="4" spans="1:9">
      <c r="A4" s="49" t="s">
        <v>87</v>
      </c>
      <c r="B4" s="50">
        <v>31433</v>
      </c>
      <c r="C4" s="51">
        <v>58</v>
      </c>
      <c r="D4" s="51">
        <v>1</v>
      </c>
      <c r="E4" s="51"/>
      <c r="F4" s="51">
        <v>4</v>
      </c>
      <c r="H4">
        <v>58</v>
      </c>
      <c r="I4">
        <v>4</v>
      </c>
    </row>
    <row r="5" spans="1:9">
      <c r="A5" s="49" t="s">
        <v>0</v>
      </c>
      <c r="B5" s="50">
        <v>30778</v>
      </c>
      <c r="C5" s="51">
        <v>63</v>
      </c>
      <c r="D5" s="51">
        <v>1</v>
      </c>
      <c r="E5" s="51"/>
      <c r="F5" s="51">
        <v>2</v>
      </c>
      <c r="H5">
        <v>63</v>
      </c>
      <c r="I5">
        <v>2</v>
      </c>
    </row>
    <row r="6" spans="1:9">
      <c r="A6" s="49">
        <v>1</v>
      </c>
      <c r="B6" s="50">
        <v>29697</v>
      </c>
      <c r="C6" s="51">
        <v>66</v>
      </c>
      <c r="D6" s="51"/>
      <c r="E6" s="51"/>
      <c r="F6" s="51">
        <v>0</v>
      </c>
      <c r="H6">
        <v>66</v>
      </c>
      <c r="I6">
        <v>0</v>
      </c>
    </row>
    <row r="7" spans="1:9">
      <c r="A7" s="49">
        <v>6</v>
      </c>
      <c r="B7" s="50">
        <v>30410</v>
      </c>
      <c r="C7" s="51">
        <v>67</v>
      </c>
      <c r="D7" s="51"/>
      <c r="E7" s="51"/>
      <c r="F7" s="51">
        <v>0</v>
      </c>
      <c r="H7">
        <v>67</v>
      </c>
      <c r="I7">
        <v>0</v>
      </c>
    </row>
    <row r="8" spans="1:9">
      <c r="A8" s="49" t="s">
        <v>1</v>
      </c>
      <c r="B8" s="50">
        <v>30994</v>
      </c>
      <c r="C8" s="51">
        <v>67</v>
      </c>
      <c r="D8" s="51"/>
      <c r="E8" s="51"/>
      <c r="F8" s="51">
        <v>0</v>
      </c>
      <c r="H8">
        <v>67</v>
      </c>
      <c r="I8">
        <v>0</v>
      </c>
    </row>
    <row r="9" spans="1:9">
      <c r="A9" s="49" t="s">
        <v>2</v>
      </c>
      <c r="B9" s="50">
        <v>31149</v>
      </c>
      <c r="C9" s="51">
        <v>67</v>
      </c>
      <c r="D9" s="51"/>
      <c r="E9" s="51"/>
      <c r="F9" s="51">
        <v>0</v>
      </c>
      <c r="H9">
        <v>67</v>
      </c>
      <c r="I9">
        <v>0</v>
      </c>
    </row>
    <row r="10" spans="1:9">
      <c r="A10" s="49">
        <v>5</v>
      </c>
      <c r="B10" s="50">
        <v>30266</v>
      </c>
      <c r="C10" s="51">
        <v>68</v>
      </c>
      <c r="D10" s="51"/>
      <c r="E10" s="51"/>
      <c r="F10" s="51">
        <v>0</v>
      </c>
      <c r="H10">
        <v>68</v>
      </c>
      <c r="I10">
        <v>0</v>
      </c>
    </row>
    <row r="11" spans="1:9">
      <c r="A11" s="49">
        <v>3</v>
      </c>
      <c r="B11" s="50">
        <v>30032</v>
      </c>
      <c r="C11" s="51">
        <v>69</v>
      </c>
      <c r="D11" s="51"/>
      <c r="E11" s="51"/>
      <c r="F11" s="51">
        <v>0</v>
      </c>
      <c r="H11">
        <v>69</v>
      </c>
      <c r="I11">
        <v>0</v>
      </c>
    </row>
    <row r="12" spans="1:9">
      <c r="A12" s="49">
        <v>2</v>
      </c>
      <c r="B12" s="50">
        <v>29911</v>
      </c>
      <c r="C12" s="51">
        <v>70</v>
      </c>
      <c r="D12" s="51">
        <v>1</v>
      </c>
      <c r="E12" s="51"/>
      <c r="F12" s="51">
        <v>4</v>
      </c>
      <c r="H12">
        <v>70</v>
      </c>
      <c r="I12">
        <v>4</v>
      </c>
    </row>
    <row r="13" spans="1:9">
      <c r="A13" s="49">
        <v>9</v>
      </c>
      <c r="B13" s="50">
        <v>30648</v>
      </c>
      <c r="C13" s="51">
        <v>70</v>
      </c>
      <c r="D13" s="51"/>
      <c r="E13" s="51"/>
      <c r="F13" s="51">
        <v>0</v>
      </c>
      <c r="H13">
        <v>70</v>
      </c>
      <c r="I13">
        <v>0</v>
      </c>
    </row>
    <row r="14" spans="1:9">
      <c r="A14" s="49" t="s">
        <v>3</v>
      </c>
      <c r="B14" s="50">
        <v>30924</v>
      </c>
      <c r="C14" s="51">
        <v>70</v>
      </c>
      <c r="D14" s="51">
        <v>1</v>
      </c>
      <c r="E14" s="51"/>
      <c r="F14" s="51">
        <v>4</v>
      </c>
      <c r="H14">
        <v>70</v>
      </c>
      <c r="I14">
        <v>4</v>
      </c>
    </row>
    <row r="15" spans="1:9">
      <c r="A15" s="49" t="s">
        <v>4</v>
      </c>
      <c r="B15" s="50">
        <v>31215</v>
      </c>
      <c r="C15" s="51">
        <v>70</v>
      </c>
      <c r="D15" s="51"/>
      <c r="E15" s="51"/>
      <c r="F15" s="51">
        <v>0</v>
      </c>
      <c r="H15">
        <v>70</v>
      </c>
      <c r="I15">
        <v>0</v>
      </c>
    </row>
    <row r="16" spans="1:9">
      <c r="A16" s="49">
        <v>7</v>
      </c>
      <c r="B16" s="50">
        <v>30485</v>
      </c>
      <c r="C16" s="51">
        <v>72</v>
      </c>
      <c r="D16" s="51"/>
      <c r="E16" s="51"/>
      <c r="F16" s="51">
        <v>0</v>
      </c>
      <c r="H16">
        <v>72</v>
      </c>
      <c r="I16">
        <v>0</v>
      </c>
    </row>
    <row r="17" spans="1:9">
      <c r="A17" s="49">
        <v>8</v>
      </c>
      <c r="B17" s="50">
        <v>30558</v>
      </c>
      <c r="C17" s="51">
        <v>73</v>
      </c>
      <c r="D17" s="51"/>
      <c r="E17" s="51"/>
      <c r="F17" s="51">
        <v>0</v>
      </c>
      <c r="H17">
        <v>73</v>
      </c>
      <c r="I17">
        <v>0</v>
      </c>
    </row>
    <row r="18" spans="1:9">
      <c r="A18" s="49" t="s">
        <v>5</v>
      </c>
      <c r="B18" s="50">
        <v>31166</v>
      </c>
      <c r="C18" s="51">
        <v>75</v>
      </c>
      <c r="D18" s="51"/>
      <c r="E18" s="51"/>
      <c r="F18" s="51">
        <v>0</v>
      </c>
      <c r="H18">
        <v>75</v>
      </c>
      <c r="I18">
        <v>0</v>
      </c>
    </row>
    <row r="19" spans="1:9">
      <c r="A19" s="49" t="s">
        <v>6</v>
      </c>
      <c r="B19" s="50">
        <v>31350</v>
      </c>
      <c r="C19" s="51">
        <v>75</v>
      </c>
      <c r="D19" s="51"/>
      <c r="E19" s="51">
        <v>2</v>
      </c>
      <c r="F19" s="51">
        <v>4</v>
      </c>
      <c r="H19">
        <v>75</v>
      </c>
      <c r="I19">
        <v>4</v>
      </c>
    </row>
    <row r="20" spans="1:9">
      <c r="A20" s="49" t="s">
        <v>7</v>
      </c>
      <c r="B20" s="50">
        <v>31286</v>
      </c>
      <c r="C20" s="51">
        <v>76</v>
      </c>
      <c r="D20" s="51"/>
      <c r="E20" s="51"/>
      <c r="F20" s="51">
        <v>0</v>
      </c>
      <c r="H20">
        <v>76</v>
      </c>
      <c r="I20">
        <v>0</v>
      </c>
    </row>
    <row r="21" spans="1:9">
      <c r="A21" s="49" t="s">
        <v>8</v>
      </c>
      <c r="B21" s="50">
        <v>31377</v>
      </c>
      <c r="C21" s="51">
        <v>76</v>
      </c>
      <c r="D21" s="51"/>
      <c r="E21" s="51"/>
      <c r="F21" s="51">
        <v>0</v>
      </c>
      <c r="H21">
        <v>76</v>
      </c>
      <c r="I21">
        <v>0</v>
      </c>
    </row>
    <row r="22" spans="1:9">
      <c r="A22" s="49" t="s">
        <v>9</v>
      </c>
      <c r="B22" s="50">
        <v>30960</v>
      </c>
      <c r="C22" s="51">
        <v>78</v>
      </c>
      <c r="D22" s="51"/>
      <c r="E22" s="51"/>
      <c r="F22" s="51">
        <v>0</v>
      </c>
      <c r="H22">
        <v>78</v>
      </c>
      <c r="I22">
        <v>0</v>
      </c>
    </row>
    <row r="23" spans="1:9">
      <c r="A23" s="49" t="s">
        <v>10</v>
      </c>
      <c r="B23" s="50">
        <v>31323</v>
      </c>
      <c r="C23" s="51">
        <v>79</v>
      </c>
      <c r="D23" s="51"/>
      <c r="E23" s="51"/>
      <c r="F23" s="51">
        <v>0</v>
      </c>
      <c r="H23">
        <v>79</v>
      </c>
      <c r="I23">
        <v>0</v>
      </c>
    </row>
    <row r="24" spans="1:9">
      <c r="A24" s="49">
        <v>4</v>
      </c>
      <c r="B24" s="50">
        <v>30129</v>
      </c>
      <c r="C24" s="51">
        <v>80</v>
      </c>
      <c r="D24" s="51"/>
      <c r="E24" s="51"/>
      <c r="F24" s="51">
        <v>0</v>
      </c>
      <c r="H24">
        <v>80</v>
      </c>
      <c r="I24">
        <v>0</v>
      </c>
    </row>
    <row r="25" spans="1:9">
      <c r="A25" s="49" t="s">
        <v>11</v>
      </c>
      <c r="B25" s="50">
        <v>31257</v>
      </c>
      <c r="C25" s="51">
        <v>81</v>
      </c>
      <c r="D25" s="51"/>
      <c r="E25" s="51"/>
      <c r="F25" s="51">
        <v>0</v>
      </c>
      <c r="H25">
        <v>81</v>
      </c>
      <c r="I25">
        <v>0</v>
      </c>
    </row>
  </sheetData>
  <phoneticPr fontId="6" type="noConversion"/>
  <pageMargins left="0.75" right="0.75" top="1" bottom="1" header="0.5" footer="0.5"/>
  <pageSetup paperSize="10"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hospital births</vt:lpstr>
      <vt:lpstr>SASP VET participation</vt:lpstr>
      <vt:lpstr>SASP Reading</vt:lpstr>
      <vt:lpstr>SASP Writing</vt:lpstr>
      <vt:lpstr>SA Road Statistics</vt:lpstr>
      <vt:lpstr>road Stats alt</vt:lpstr>
      <vt:lpstr>casualty statistics</vt:lpstr>
      <vt:lpstr>casualty statistics alt</vt:lpstr>
      <vt:lpstr>Tufte shuttle</vt:lpstr>
      <vt:lpstr>Bubble chart</vt:lpstr>
      <vt:lpstr>Infrastructure backlog case</vt:lpstr>
      <vt:lpstr>Bar charts</vt:lpstr>
      <vt:lpstr>Pie Chart</vt:lpstr>
      <vt:lpstr>Box plot</vt:lpstr>
      <vt:lpstr>Waterfall manual</vt:lpstr>
      <vt:lpstr>Waterfall progress</vt:lpstr>
      <vt:lpstr>Waterfall automatic</vt:lpstr>
      <vt:lpstr>Timeline</vt:lpstr>
      <vt:lpstr>Gantt</vt:lpstr>
      <vt:lpstr>Financial roadmap</vt:lpstr>
      <vt:lpstr>Variance Graph</vt:lpstr>
      <vt:lpstr>Map</vt:lpstr>
      <vt:lpstr>Histogram</vt:lpstr>
      <vt:lpstr>Bullet survey</vt:lpstr>
      <vt:lpstr>Bullet finances</vt:lpstr>
      <vt:lpstr>Heatmap</vt:lpstr>
      <vt:lpstr>Control chart</vt:lpstr>
    </vt:vector>
  </TitlesOfParts>
  <Company>ABFA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Office 2004 Test Drive User</dc:creator>
  <cp:lastModifiedBy>Mark Priadko</cp:lastModifiedBy>
  <dcterms:created xsi:type="dcterms:W3CDTF">2011-06-04T06:09:28Z</dcterms:created>
  <dcterms:modified xsi:type="dcterms:W3CDTF">2025-05-31T11:31:41Z</dcterms:modified>
</cp:coreProperties>
</file>